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<sst xmlns="http://schemas.openxmlformats.org/spreadsheetml/2006/main" count="82" uniqueCount="37">
  <si>
    <t>dB</t>
  </si>
  <si>
    <t>g</t>
  </si>
  <si>
    <t>mm</t>
  </si>
  <si>
    <t>N</t>
  </si>
  <si>
    <t>lb</t>
  </si>
  <si>
    <t xml:space="preserve"> </t>
  </si>
  <si>
    <t>Frequency</t>
  </si>
  <si>
    <t>Hz</t>
  </si>
  <si>
    <t>N/A</t>
  </si>
  <si>
    <t>Voice coil current</t>
  </si>
  <si>
    <t>A</t>
  </si>
  <si>
    <t>cm^2</t>
  </si>
  <si>
    <t>x 9.81 m/s^2</t>
  </si>
  <si>
    <t>Fequal</t>
  </si>
  <si>
    <t>Monopole</t>
  </si>
  <si>
    <t>Dipole</t>
  </si>
  <si>
    <t>Piston area Sd =</t>
  </si>
  <si>
    <t>Moving mass Mms =</t>
  </si>
  <si>
    <t>Force factor Bl =</t>
  </si>
  <si>
    <t>Piston force</t>
  </si>
  <si>
    <t>Piston acceleration</t>
  </si>
  <si>
    <t>Dipole path difference D =</t>
  </si>
  <si>
    <t>Enter bold faced values</t>
  </si>
  <si>
    <t>ohm</t>
  </si>
  <si>
    <t>Power dissipation</t>
  </si>
  <si>
    <t>W</t>
  </si>
  <si>
    <t>Voice coil resistance =</t>
  </si>
  <si>
    <t>SPL at 1m in free-space =</t>
  </si>
  <si>
    <t>SPL dependent driver behavior</t>
  </si>
  <si>
    <t>Kinetic energy</t>
  </si>
  <si>
    <t>Piston Xpeak</t>
  </si>
  <si>
    <t>mWs</t>
  </si>
  <si>
    <t>Seas T25CF002</t>
  </si>
  <si>
    <t>Seas W22EX001</t>
  </si>
  <si>
    <t>Driver B</t>
  </si>
  <si>
    <t>Driver A</t>
  </si>
  <si>
    <t>LINKWITZ LAB    10/26/04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</si>
</sst>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showGridLines="0" tabSelected="1" workbookViewId="0" topLeftCell="A1">
      <selection activeCell="N47" sqref="N47"/>
    </sheetView>
  </sheetViews>
  <sheetFormatPr defaultColWidth="9.140625" defaultRowHeight="12.75"/>
  <cols>
    <col min="1" max="1" width="4.00390625" style="0" customWidth="1"/>
    <col min="2" max="2" width="3.57421875" style="0" customWidth="1"/>
    <col min="4" max="4" width="9.140625" style="1" customWidth="1"/>
    <col min="5" max="5" width="9.28125" style="10" customWidth="1"/>
    <col min="7" max="7" width="3.7109375" style="0" customWidth="1"/>
    <col min="8" max="8" width="9.57421875" style="0" customWidth="1"/>
    <col min="9" max="12" width="9.7109375" style="10" customWidth="1"/>
    <col min="13" max="14" width="9.7109375" style="0" customWidth="1"/>
  </cols>
  <sheetData>
    <row r="2" spans="2:12" ht="15.75">
      <c r="B2" s="20" t="s">
        <v>28</v>
      </c>
      <c r="L2" s="2" t="s">
        <v>36</v>
      </c>
    </row>
    <row r="3" ht="15.75">
      <c r="B3" s="20"/>
    </row>
    <row r="4" ht="12.75">
      <c r="E4" s="2" t="s">
        <v>35</v>
      </c>
    </row>
    <row r="5" spans="2:14" ht="12.75">
      <c r="B5" s="2" t="s">
        <v>22</v>
      </c>
      <c r="E5" s="27" t="s">
        <v>33</v>
      </c>
      <c r="H5" s="4"/>
      <c r="I5" s="21" t="s">
        <v>30</v>
      </c>
      <c r="J5" s="22"/>
      <c r="K5" s="21" t="s">
        <v>19</v>
      </c>
      <c r="L5" s="22"/>
      <c r="M5" s="21" t="s">
        <v>29</v>
      </c>
      <c r="N5" s="22"/>
    </row>
    <row r="6" spans="8:14" ht="12.75">
      <c r="H6" s="5" t="s">
        <v>6</v>
      </c>
      <c r="I6" s="10" t="s">
        <v>14</v>
      </c>
      <c r="J6" s="14" t="s">
        <v>15</v>
      </c>
      <c r="K6" s="10" t="s">
        <v>14</v>
      </c>
      <c r="L6" s="14" t="s">
        <v>15</v>
      </c>
      <c r="M6" s="10" t="s">
        <v>14</v>
      </c>
      <c r="N6" s="14" t="s">
        <v>15</v>
      </c>
    </row>
    <row r="7" spans="2:14" ht="12.75">
      <c r="B7" s="9"/>
      <c r="C7" s="9"/>
      <c r="D7" s="3" t="s">
        <v>27</v>
      </c>
      <c r="E7" s="11">
        <v>90</v>
      </c>
      <c r="F7" s="9" t="s">
        <v>0</v>
      </c>
      <c r="H7" s="6" t="s">
        <v>7</v>
      </c>
      <c r="I7" s="15" t="s">
        <v>2</v>
      </c>
      <c r="J7" s="16" t="s">
        <v>2</v>
      </c>
      <c r="K7" s="15" t="s">
        <v>3</v>
      </c>
      <c r="L7" s="16" t="s">
        <v>3</v>
      </c>
      <c r="M7" s="23" t="s">
        <v>31</v>
      </c>
      <c r="N7" s="16" t="s">
        <v>31</v>
      </c>
    </row>
    <row r="8" spans="8:14" ht="12.75">
      <c r="H8" s="7">
        <v>20</v>
      </c>
      <c r="I8" s="17">
        <f aca="true" t="shared" si="0" ref="I8:I22">1000*10^(($E$7-100.3-40*LOG(H8)-20*LOG((4*$E$9/10000)/PI()))/20)</f>
        <v>27.26510717776763</v>
      </c>
      <c r="J8" s="18">
        <f aca="true" t="shared" si="1" ref="J8:J22">IF(H8&lt;2*$E$17,I8*$E$17/H8,I8/2)</f>
        <v>317.9656799071261</v>
      </c>
      <c r="K8" s="17">
        <f aca="true" t="shared" si="2" ref="K8:K22">$E$13</f>
        <v>6.071558909577459</v>
      </c>
      <c r="L8" s="18">
        <f aca="true" t="shared" si="3" ref="L8:L22">IF(H8&lt;2*$E$17,K8*$E$17/H8,K8/2)</f>
        <v>70.80652000349234</v>
      </c>
      <c r="M8" s="12">
        <f>1000*0.5*($E$12/1000)*($E$10*9.81/(2*PI()*H8))^2</f>
        <v>58.36072883212614</v>
      </c>
      <c r="N8" s="28">
        <f>IF(H8&lt;2*$E$17,M8*$E$17/H8,M8/2)</f>
        <v>680.6028196402551</v>
      </c>
    </row>
    <row r="9" spans="2:14" ht="12.75">
      <c r="B9" s="9"/>
      <c r="C9" s="9"/>
      <c r="D9" s="3" t="s">
        <v>16</v>
      </c>
      <c r="E9" s="11">
        <v>220</v>
      </c>
      <c r="F9" s="9" t="s">
        <v>11</v>
      </c>
      <c r="H9" s="8">
        <f>SQRT(2)*H8</f>
        <v>28.284271247461902</v>
      </c>
      <c r="I9" s="17">
        <f t="shared" si="0"/>
        <v>13.632553588883805</v>
      </c>
      <c r="J9" s="18">
        <f t="shared" si="1"/>
        <v>112.41784422345992</v>
      </c>
      <c r="K9" s="17">
        <f t="shared" si="2"/>
        <v>6.071558909577459</v>
      </c>
      <c r="L9" s="18">
        <f t="shared" si="3"/>
        <v>50.06777044669035</v>
      </c>
      <c r="M9" s="12">
        <f aca="true" t="shared" si="4" ref="M9:M22">1000*0.5*($E$12/1000)*($E$10*9.81/(2*PI()*H9))^2</f>
        <v>29.180364416063075</v>
      </c>
      <c r="N9" s="28">
        <f aca="true" t="shared" si="5" ref="N9:N22">IF(H9&lt;2*$E$17,M9*$E$17/H9,M9/2)</f>
        <v>240.62943453115457</v>
      </c>
    </row>
    <row r="10" spans="4:14" ht="12.75">
      <c r="D10" s="1" t="s">
        <v>20</v>
      </c>
      <c r="E10" s="17">
        <f>(10^(E7/20))*0.00002*4*PI()/(9.81*1.19*E9/10000)</f>
        <v>30.945764065124663</v>
      </c>
      <c r="F10" t="s">
        <v>12</v>
      </c>
      <c r="H10" s="8">
        <f aca="true" t="shared" si="6" ref="H10:H20">SQRT(2)*H9</f>
        <v>40.00000000000001</v>
      </c>
      <c r="I10" s="17">
        <f t="shared" si="0"/>
        <v>6.816276794441902</v>
      </c>
      <c r="J10" s="18">
        <f t="shared" si="1"/>
        <v>39.74570998839072</v>
      </c>
      <c r="K10" s="17">
        <f t="shared" si="2"/>
        <v>6.071558909577459</v>
      </c>
      <c r="L10" s="18">
        <f t="shared" si="3"/>
        <v>35.40326000174616</v>
      </c>
      <c r="M10" s="12">
        <f t="shared" si="4"/>
        <v>14.59018220803153</v>
      </c>
      <c r="N10" s="28">
        <f t="shared" si="5"/>
        <v>85.07535245503185</v>
      </c>
    </row>
    <row r="11" spans="8:14" ht="12.75">
      <c r="H11" s="8">
        <f t="shared" si="6"/>
        <v>56.56854249492382</v>
      </c>
      <c r="I11" s="17">
        <f t="shared" si="0"/>
        <v>3.408138397220951</v>
      </c>
      <c r="J11" s="18">
        <f t="shared" si="1"/>
        <v>14.052230527932485</v>
      </c>
      <c r="K11" s="17">
        <f t="shared" si="2"/>
        <v>6.071558909577459</v>
      </c>
      <c r="L11" s="18">
        <f t="shared" si="3"/>
        <v>25.03388522334517</v>
      </c>
      <c r="M11" s="12">
        <f t="shared" si="4"/>
        <v>7.295091104015762</v>
      </c>
      <c r="N11" s="28">
        <f t="shared" si="5"/>
        <v>30.07867931639429</v>
      </c>
    </row>
    <row r="12" spans="2:14" ht="12.75">
      <c r="B12" s="9"/>
      <c r="C12" s="9"/>
      <c r="D12" s="3" t="s">
        <v>17</v>
      </c>
      <c r="E12" s="11">
        <v>20</v>
      </c>
      <c r="F12" s="9" t="s">
        <v>1</v>
      </c>
      <c r="H12" s="8">
        <f t="shared" si="6"/>
        <v>80.00000000000003</v>
      </c>
      <c r="I12" s="17">
        <f t="shared" si="0"/>
        <v>1.704069198610475</v>
      </c>
      <c r="J12" s="18">
        <f t="shared" si="1"/>
        <v>4.9682137485488385</v>
      </c>
      <c r="K12" s="17">
        <f t="shared" si="2"/>
        <v>6.071558909577459</v>
      </c>
      <c r="L12" s="18">
        <f t="shared" si="3"/>
        <v>17.701630000873077</v>
      </c>
      <c r="M12" s="12">
        <f t="shared" si="4"/>
        <v>3.6475455520078808</v>
      </c>
      <c r="N12" s="28">
        <f t="shared" si="5"/>
        <v>10.634419056878974</v>
      </c>
    </row>
    <row r="13" spans="4:14" ht="12.75">
      <c r="D13" s="1" t="s">
        <v>19</v>
      </c>
      <c r="E13" s="17">
        <f>E10*9.81*E12/1000</f>
        <v>6.071558909577459</v>
      </c>
      <c r="F13" t="s">
        <v>3</v>
      </c>
      <c r="H13" s="8">
        <f t="shared" si="6"/>
        <v>113.13708498984765</v>
      </c>
      <c r="I13" s="17">
        <f t="shared" si="0"/>
        <v>0.8520345993052375</v>
      </c>
      <c r="J13" s="18">
        <f t="shared" si="1"/>
        <v>1.7565288159915602</v>
      </c>
      <c r="K13" s="17">
        <f t="shared" si="2"/>
        <v>6.071558909577459</v>
      </c>
      <c r="L13" s="18">
        <f t="shared" si="3"/>
        <v>12.516942611672583</v>
      </c>
      <c r="M13" s="12">
        <f t="shared" si="4"/>
        <v>1.8237727760039402</v>
      </c>
      <c r="N13" s="28">
        <f t="shared" si="5"/>
        <v>3.759834914549285</v>
      </c>
    </row>
    <row r="14" spans="4:14" ht="12.75">
      <c r="D14" s="1" t="s">
        <v>19</v>
      </c>
      <c r="E14" s="17">
        <f>E13/(9.81*0.45359)</f>
        <v>1.3644817595240046</v>
      </c>
      <c r="F14" t="s">
        <v>4</v>
      </c>
      <c r="H14" s="8">
        <f t="shared" si="6"/>
        <v>160.00000000000009</v>
      </c>
      <c r="I14" s="17">
        <f t="shared" si="0"/>
        <v>0.42601729965261875</v>
      </c>
      <c r="J14" s="18">
        <f t="shared" si="1"/>
        <v>0.6210267185686047</v>
      </c>
      <c r="K14" s="17">
        <f t="shared" si="2"/>
        <v>6.071558909577459</v>
      </c>
      <c r="L14" s="18">
        <f t="shared" si="3"/>
        <v>8.850815000436537</v>
      </c>
      <c r="M14" s="12">
        <f t="shared" si="4"/>
        <v>0.91188638800197</v>
      </c>
      <c r="N14" s="28">
        <f t="shared" si="5"/>
        <v>1.329302382109871</v>
      </c>
    </row>
    <row r="15" spans="7:14" ht="12.75">
      <c r="G15" t="s">
        <v>5</v>
      </c>
      <c r="H15" s="8">
        <f t="shared" si="6"/>
        <v>226.27416997969533</v>
      </c>
      <c r="I15" s="17">
        <f t="shared" si="0"/>
        <v>0.21300864982630935</v>
      </c>
      <c r="J15" s="18">
        <f t="shared" si="1"/>
        <v>0.21956610199894497</v>
      </c>
      <c r="K15" s="17">
        <f t="shared" si="2"/>
        <v>6.071558909577459</v>
      </c>
      <c r="L15" s="18">
        <f t="shared" si="3"/>
        <v>6.258471305836291</v>
      </c>
      <c r="M15" s="12">
        <f t="shared" si="4"/>
        <v>0.45594319400098504</v>
      </c>
      <c r="N15" s="28">
        <f t="shared" si="5"/>
        <v>0.46997936431866055</v>
      </c>
    </row>
    <row r="16" spans="2:14" ht="12.75">
      <c r="B16" s="9"/>
      <c r="C16" s="9"/>
      <c r="D16" s="3" t="s">
        <v>21</v>
      </c>
      <c r="E16" s="11">
        <v>250</v>
      </c>
      <c r="F16" s="9" t="s">
        <v>2</v>
      </c>
      <c r="H16" s="8">
        <f t="shared" si="6"/>
        <v>320.00000000000017</v>
      </c>
      <c r="I16" s="17">
        <f t="shared" si="0"/>
        <v>0.10650432491315467</v>
      </c>
      <c r="J16" s="18">
        <f t="shared" si="1"/>
        <v>0.07762833982107557</v>
      </c>
      <c r="K16" s="17">
        <f t="shared" si="2"/>
        <v>6.071558909577459</v>
      </c>
      <c r="L16" s="18">
        <f t="shared" si="3"/>
        <v>4.4254075002182685</v>
      </c>
      <c r="M16" s="12">
        <f t="shared" si="4"/>
        <v>0.2279715970004925</v>
      </c>
      <c r="N16" s="28">
        <f t="shared" si="5"/>
        <v>0.16616279776373388</v>
      </c>
    </row>
    <row r="17" spans="4:14" ht="12.75">
      <c r="D17" s="1" t="s">
        <v>13</v>
      </c>
      <c r="E17" s="13">
        <f>170*343/E16</f>
        <v>233.24</v>
      </c>
      <c r="F17" t="s">
        <v>7</v>
      </c>
      <c r="H17" s="8">
        <f t="shared" si="6"/>
        <v>452.54833995939066</v>
      </c>
      <c r="I17" s="17">
        <f t="shared" si="0"/>
        <v>0.05325216245657732</v>
      </c>
      <c r="J17" s="18">
        <f t="shared" si="1"/>
        <v>0.027445762749868114</v>
      </c>
      <c r="K17" s="17">
        <f t="shared" si="2"/>
        <v>6.071558909577459</v>
      </c>
      <c r="L17" s="18">
        <f t="shared" si="3"/>
        <v>3.1292356529181453</v>
      </c>
      <c r="M17" s="12">
        <f t="shared" si="4"/>
        <v>0.11398579850024626</v>
      </c>
      <c r="N17" s="28">
        <f t="shared" si="5"/>
        <v>0.05874742053983257</v>
      </c>
    </row>
    <row r="18" spans="8:14" ht="12.75">
      <c r="H18" s="8">
        <f t="shared" si="6"/>
        <v>640.0000000000003</v>
      </c>
      <c r="I18" s="17">
        <f t="shared" si="0"/>
        <v>0.02662608122828866</v>
      </c>
      <c r="J18" s="18">
        <f t="shared" si="1"/>
        <v>0.01331304061414433</v>
      </c>
      <c r="K18" s="17">
        <f t="shared" si="2"/>
        <v>6.071558909577459</v>
      </c>
      <c r="L18" s="18">
        <f t="shared" si="3"/>
        <v>3.0357794547887296</v>
      </c>
      <c r="M18" s="12">
        <f t="shared" si="4"/>
        <v>0.05699289925012312</v>
      </c>
      <c r="N18" s="28">
        <f t="shared" si="5"/>
        <v>0.02849644962506156</v>
      </c>
    </row>
    <row r="19" spans="2:14" ht="12.75">
      <c r="B19" s="9"/>
      <c r="C19" s="9"/>
      <c r="D19" s="3" t="s">
        <v>18</v>
      </c>
      <c r="E19" s="19">
        <v>9</v>
      </c>
      <c r="F19" s="9" t="s">
        <v>8</v>
      </c>
      <c r="H19" s="8">
        <f t="shared" si="6"/>
        <v>905.0966799187813</v>
      </c>
      <c r="I19" s="17">
        <f t="shared" si="0"/>
        <v>0.013313040614144305</v>
      </c>
      <c r="J19" s="18">
        <f t="shared" si="1"/>
        <v>0.006656520307072152</v>
      </c>
      <c r="K19" s="17">
        <f t="shared" si="2"/>
        <v>6.071558909577459</v>
      </c>
      <c r="L19" s="18">
        <f t="shared" si="3"/>
        <v>3.0357794547887296</v>
      </c>
      <c r="M19" s="12">
        <f t="shared" si="4"/>
        <v>0.028496449625061565</v>
      </c>
      <c r="N19" s="28">
        <f t="shared" si="5"/>
        <v>0.014248224812530783</v>
      </c>
    </row>
    <row r="20" spans="4:14" ht="12.75">
      <c r="D20" s="1" t="s">
        <v>9</v>
      </c>
      <c r="E20" s="12">
        <f>E13/E19</f>
        <v>0.6746176566197177</v>
      </c>
      <c r="F20" t="s">
        <v>10</v>
      </c>
      <c r="H20" s="8">
        <f t="shared" si="6"/>
        <v>1280.0000000000007</v>
      </c>
      <c r="I20" s="17">
        <f t="shared" si="0"/>
        <v>0.006656520307072141</v>
      </c>
      <c r="J20" s="18">
        <f t="shared" si="1"/>
        <v>0.0033282601535360706</v>
      </c>
      <c r="K20" s="17">
        <f t="shared" si="2"/>
        <v>6.071558909577459</v>
      </c>
      <c r="L20" s="18">
        <f t="shared" si="3"/>
        <v>3.0357794547887296</v>
      </c>
      <c r="M20" s="12">
        <f t="shared" si="4"/>
        <v>0.01424822481253078</v>
      </c>
      <c r="N20" s="28">
        <f t="shared" si="5"/>
        <v>0.00712411240626539</v>
      </c>
    </row>
    <row r="21" spans="8:14" ht="12.75">
      <c r="H21" s="8">
        <f>SQRT(2)*H20</f>
        <v>1810.1933598375626</v>
      </c>
      <c r="I21" s="17">
        <f t="shared" si="0"/>
        <v>0.00332826015353607</v>
      </c>
      <c r="J21" s="18">
        <f t="shared" si="1"/>
        <v>0.001664130076768035</v>
      </c>
      <c r="K21" s="17">
        <f t="shared" si="2"/>
        <v>6.071558909577459</v>
      </c>
      <c r="L21" s="18">
        <f t="shared" si="3"/>
        <v>3.0357794547887296</v>
      </c>
      <c r="M21" s="12">
        <f t="shared" si="4"/>
        <v>0.007124112406265391</v>
      </c>
      <c r="N21" s="28">
        <f t="shared" si="5"/>
        <v>0.0035620562031326956</v>
      </c>
    </row>
    <row r="22" spans="2:14" ht="12.75">
      <c r="B22" s="9"/>
      <c r="C22" s="9"/>
      <c r="D22" s="3" t="s">
        <v>26</v>
      </c>
      <c r="E22" s="19">
        <v>6</v>
      </c>
      <c r="F22" s="9" t="s">
        <v>23</v>
      </c>
      <c r="H22" s="8">
        <f>SQRT(2)*H21</f>
        <v>2560.0000000000014</v>
      </c>
      <c r="I22" s="17">
        <f t="shared" si="0"/>
        <v>0.0016641300767680466</v>
      </c>
      <c r="J22" s="18">
        <f t="shared" si="1"/>
        <v>0.0008320650383840233</v>
      </c>
      <c r="K22" s="17">
        <f t="shared" si="2"/>
        <v>6.071558909577459</v>
      </c>
      <c r="L22" s="18">
        <f t="shared" si="3"/>
        <v>3.0357794547887296</v>
      </c>
      <c r="M22" s="12">
        <f t="shared" si="4"/>
        <v>0.003562056203132695</v>
      </c>
      <c r="N22" s="28">
        <f t="shared" si="5"/>
        <v>0.0017810281015663476</v>
      </c>
    </row>
    <row r="23" spans="4:14" ht="12.75">
      <c r="D23" s="1" t="s">
        <v>24</v>
      </c>
      <c r="E23" s="17">
        <f>E22*E20^2</f>
        <v>2.730653895738476</v>
      </c>
      <c r="F23" t="s">
        <v>25</v>
      </c>
      <c r="H23" s="24"/>
      <c r="I23" s="25"/>
      <c r="J23" s="25"/>
      <c r="K23" s="25"/>
      <c r="L23" s="25"/>
      <c r="M23" s="25"/>
      <c r="N23" s="25"/>
    </row>
    <row r="24" spans="8:14" ht="12.75">
      <c r="H24" s="24"/>
      <c r="I24" s="25"/>
      <c r="J24" s="25"/>
      <c r="K24" s="25"/>
      <c r="L24" s="25"/>
      <c r="M24" s="25"/>
      <c r="N24" s="25"/>
    </row>
    <row r="25" spans="8:14" ht="12.75">
      <c r="H25" s="24"/>
      <c r="I25" s="17"/>
      <c r="J25" s="25"/>
      <c r="K25" s="17"/>
      <c r="L25" s="25"/>
      <c r="M25" s="17"/>
      <c r="N25" s="25"/>
    </row>
    <row r="26" spans="8:14" ht="12.75">
      <c r="H26" s="24"/>
      <c r="I26" s="17"/>
      <c r="J26" s="25"/>
      <c r="K26" s="17"/>
      <c r="L26" s="25"/>
      <c r="M26" s="13"/>
      <c r="N26" s="26"/>
    </row>
    <row r="28" ht="12.75">
      <c r="E28" s="2" t="s">
        <v>34</v>
      </c>
    </row>
    <row r="29" spans="2:14" ht="12.75">
      <c r="B29" s="2" t="s">
        <v>22</v>
      </c>
      <c r="E29" s="27" t="s">
        <v>32</v>
      </c>
      <c r="H29" s="4"/>
      <c r="I29" s="21" t="s">
        <v>30</v>
      </c>
      <c r="J29" s="22"/>
      <c r="K29" s="21" t="s">
        <v>19</v>
      </c>
      <c r="L29" s="22"/>
      <c r="M29" s="21" t="s">
        <v>29</v>
      </c>
      <c r="N29" s="22"/>
    </row>
    <row r="30" spans="8:14" ht="12.75">
      <c r="H30" s="5" t="s">
        <v>6</v>
      </c>
      <c r="I30" s="10" t="s">
        <v>14</v>
      </c>
      <c r="J30" s="14"/>
      <c r="K30" s="10" t="s">
        <v>14</v>
      </c>
      <c r="L30" s="14"/>
      <c r="M30" s="10" t="s">
        <v>14</v>
      </c>
      <c r="N30" s="14"/>
    </row>
    <row r="31" spans="2:14" ht="12.75">
      <c r="B31" s="9"/>
      <c r="C31" s="9"/>
      <c r="D31" s="3" t="s">
        <v>27</v>
      </c>
      <c r="E31" s="11">
        <v>90</v>
      </c>
      <c r="F31" s="9" t="s">
        <v>0</v>
      </c>
      <c r="H31" s="6" t="s">
        <v>7</v>
      </c>
      <c r="I31" s="15" t="s">
        <v>2</v>
      </c>
      <c r="J31" s="16"/>
      <c r="K31" s="15" t="s">
        <v>3</v>
      </c>
      <c r="L31" s="16"/>
      <c r="M31" s="23" t="s">
        <v>31</v>
      </c>
      <c r="N31" s="16"/>
    </row>
    <row r="32" spans="8:14" ht="12.75">
      <c r="H32" s="7">
        <v>500</v>
      </c>
      <c r="I32" s="12">
        <f aca="true" t="shared" si="7" ref="I32:I43">1000*10^(($E$31-100.3-40*LOG(H32)-20*LOG((4*$E$33/10000)/PI()))/20)</f>
        <v>1.371045389510602</v>
      </c>
      <c r="J32" s="18"/>
      <c r="K32" s="17">
        <f aca="true" t="shared" si="8" ref="K32:K43">$E$37</f>
        <v>3.5301778231400367</v>
      </c>
      <c r="L32" s="18"/>
      <c r="M32" s="12">
        <f aca="true" t="shared" si="9" ref="M32:M43">1000*0.5*($E$36/1000)*($E$34*9.81/(2*PI()*H32))^2</f>
        <v>1.706324786817494</v>
      </c>
      <c r="N32" s="18"/>
    </row>
    <row r="33" spans="2:14" ht="12.75">
      <c r="B33" s="9"/>
      <c r="C33" s="9"/>
      <c r="D33" s="3" t="s">
        <v>16</v>
      </c>
      <c r="E33" s="11">
        <v>7</v>
      </c>
      <c r="F33" s="9" t="s">
        <v>11</v>
      </c>
      <c r="H33" s="8">
        <f>SQRT(2)*H32</f>
        <v>707.1067811865476</v>
      </c>
      <c r="I33" s="12">
        <f t="shared" si="7"/>
        <v>0.6855226947553009</v>
      </c>
      <c r="J33" s="18"/>
      <c r="K33" s="17">
        <f t="shared" si="8"/>
        <v>3.5301778231400367</v>
      </c>
      <c r="L33" s="18"/>
      <c r="M33" s="12">
        <f t="shared" si="9"/>
        <v>0.8531623934087467</v>
      </c>
      <c r="N33" s="18"/>
    </row>
    <row r="34" spans="4:14" ht="12.75">
      <c r="D34" s="1" t="s">
        <v>20</v>
      </c>
      <c r="E34" s="17">
        <f>(10^(E31/20))*0.00002*4*PI()/(9.81*1.19*E33/10000)</f>
        <v>972.5811563324894</v>
      </c>
      <c r="F34" t="s">
        <v>12</v>
      </c>
      <c r="H34" s="8">
        <f aca="true" t="shared" si="10" ref="H34:H43">SQRT(2)*H33</f>
        <v>1000.0000000000001</v>
      </c>
      <c r="I34" s="12">
        <f t="shared" si="7"/>
        <v>0.3427613473776496</v>
      </c>
      <c r="J34" s="18"/>
      <c r="K34" s="17">
        <f t="shared" si="8"/>
        <v>3.5301778231400367</v>
      </c>
      <c r="L34" s="18"/>
      <c r="M34" s="12">
        <f t="shared" si="9"/>
        <v>0.42658119670437333</v>
      </c>
      <c r="N34" s="18"/>
    </row>
    <row r="35" spans="8:14" ht="12.75">
      <c r="H35" s="8">
        <f t="shared" si="10"/>
        <v>1414.2135623730953</v>
      </c>
      <c r="I35" s="12">
        <f t="shared" si="7"/>
        <v>0.17138067368882476</v>
      </c>
      <c r="J35" s="18"/>
      <c r="K35" s="17">
        <f t="shared" si="8"/>
        <v>3.5301778231400367</v>
      </c>
      <c r="L35" s="18"/>
      <c r="M35" s="12">
        <f t="shared" si="9"/>
        <v>0.21329059835218658</v>
      </c>
      <c r="N35" s="18"/>
    </row>
    <row r="36" spans="2:14" ht="12.75">
      <c r="B36" s="9"/>
      <c r="C36" s="9"/>
      <c r="D36" s="3" t="s">
        <v>17</v>
      </c>
      <c r="E36" s="11">
        <v>0.37</v>
      </c>
      <c r="F36" s="9" t="s">
        <v>1</v>
      </c>
      <c r="H36" s="8">
        <f t="shared" si="10"/>
        <v>2000.0000000000005</v>
      </c>
      <c r="I36" s="12">
        <f t="shared" si="7"/>
        <v>0.08569033684441237</v>
      </c>
      <c r="J36" s="18"/>
      <c r="K36" s="17">
        <f t="shared" si="8"/>
        <v>3.5301778231400367</v>
      </c>
      <c r="L36" s="18"/>
      <c r="M36" s="12">
        <f t="shared" si="9"/>
        <v>0.10664529917609332</v>
      </c>
      <c r="N36" s="18"/>
    </row>
    <row r="37" spans="4:14" ht="12.75">
      <c r="D37" s="1" t="s">
        <v>19</v>
      </c>
      <c r="E37" s="17">
        <f>E34*9.81*E36/1000</f>
        <v>3.5301778231400367</v>
      </c>
      <c r="F37" t="s">
        <v>3</v>
      </c>
      <c r="H37" s="8">
        <f t="shared" si="10"/>
        <v>2828.427124746191</v>
      </c>
      <c r="I37" s="12">
        <f t="shared" si="7"/>
        <v>0.04284516842220618</v>
      </c>
      <c r="J37" s="18"/>
      <c r="K37" s="17">
        <f t="shared" si="8"/>
        <v>3.5301778231400367</v>
      </c>
      <c r="L37" s="18"/>
      <c r="M37" s="12">
        <f t="shared" si="9"/>
        <v>0.053322649588046646</v>
      </c>
      <c r="N37" s="18"/>
    </row>
    <row r="38" spans="4:14" ht="12.75">
      <c r="D38" s="1" t="s">
        <v>19</v>
      </c>
      <c r="E38" s="17">
        <f>E37/(9.81*0.45359)</f>
        <v>0.7933486801803854</v>
      </c>
      <c r="F38" t="s">
        <v>4</v>
      </c>
      <c r="H38" s="8">
        <f t="shared" si="10"/>
        <v>4000.000000000002</v>
      </c>
      <c r="I38" s="12">
        <f t="shared" si="7"/>
        <v>0.021422584211103088</v>
      </c>
      <c r="J38" s="18"/>
      <c r="K38" s="17">
        <f t="shared" si="8"/>
        <v>3.5301778231400367</v>
      </c>
      <c r="L38" s="18"/>
      <c r="M38" s="12">
        <f t="shared" si="9"/>
        <v>0.026661324794023313</v>
      </c>
      <c r="N38" s="18"/>
    </row>
    <row r="39" spans="7:14" ht="12.75">
      <c r="G39" t="s">
        <v>5</v>
      </c>
      <c r="H39" s="8">
        <f t="shared" si="10"/>
        <v>5656.854249492383</v>
      </c>
      <c r="I39" s="12">
        <f t="shared" si="7"/>
        <v>0.010711292105551544</v>
      </c>
      <c r="J39" s="18"/>
      <c r="K39" s="17">
        <f t="shared" si="8"/>
        <v>3.5301778231400367</v>
      </c>
      <c r="L39" s="18"/>
      <c r="M39" s="12">
        <f t="shared" si="9"/>
        <v>0.013330662397011656</v>
      </c>
      <c r="N39" s="18"/>
    </row>
    <row r="40" spans="2:14" ht="12.75">
      <c r="B40" s="9"/>
      <c r="C40" s="9"/>
      <c r="D40" s="3" t="s">
        <v>18</v>
      </c>
      <c r="E40" s="19">
        <v>3.1</v>
      </c>
      <c r="F40" s="9" t="s">
        <v>8</v>
      </c>
      <c r="H40" s="8">
        <f t="shared" si="10"/>
        <v>8000.000000000005</v>
      </c>
      <c r="I40" s="12">
        <f t="shared" si="7"/>
        <v>0.005355646052775771</v>
      </c>
      <c r="J40" s="18"/>
      <c r="K40" s="17">
        <f t="shared" si="8"/>
        <v>3.5301778231400367</v>
      </c>
      <c r="L40" s="18"/>
      <c r="M40" s="12">
        <f t="shared" si="9"/>
        <v>0.006665331198505828</v>
      </c>
      <c r="N40" s="18"/>
    </row>
    <row r="41" spans="4:14" ht="12.75">
      <c r="D41" s="1" t="s">
        <v>9</v>
      </c>
      <c r="E41" s="12">
        <f>E37/E40</f>
        <v>1.1387670397225924</v>
      </c>
      <c r="F41" t="s">
        <v>10</v>
      </c>
      <c r="H41" s="8">
        <f t="shared" si="10"/>
        <v>11313.708498984768</v>
      </c>
      <c r="I41" s="12">
        <f t="shared" si="7"/>
        <v>0.0026778230263878855</v>
      </c>
      <c r="J41" s="18"/>
      <c r="K41" s="17">
        <f t="shared" si="8"/>
        <v>3.5301778231400367</v>
      </c>
      <c r="L41" s="18"/>
      <c r="M41" s="12">
        <f t="shared" si="9"/>
        <v>0.0033326655992529123</v>
      </c>
      <c r="N41" s="18"/>
    </row>
    <row r="42" spans="8:14" ht="12.75">
      <c r="H42" s="8">
        <f t="shared" si="10"/>
        <v>16000.000000000013</v>
      </c>
      <c r="I42" s="12">
        <f t="shared" si="7"/>
        <v>0.0013389115131939426</v>
      </c>
      <c r="J42" s="18"/>
      <c r="K42" s="17">
        <f t="shared" si="8"/>
        <v>3.5301778231400367</v>
      </c>
      <c r="L42" s="18"/>
      <c r="M42" s="12">
        <f t="shared" si="9"/>
        <v>0.0016663327996264562</v>
      </c>
      <c r="N42" s="18"/>
    </row>
    <row r="43" spans="2:14" ht="12.75">
      <c r="B43" s="9"/>
      <c r="C43" s="9"/>
      <c r="D43" s="3" t="s">
        <v>26</v>
      </c>
      <c r="E43" s="19">
        <v>4.7</v>
      </c>
      <c r="F43" s="9" t="s">
        <v>23</v>
      </c>
      <c r="H43" s="8">
        <f t="shared" si="10"/>
        <v>22627.41699796954</v>
      </c>
      <c r="I43" s="12">
        <f t="shared" si="7"/>
        <v>0.0006694557565969712</v>
      </c>
      <c r="J43" s="18"/>
      <c r="K43" s="17">
        <f t="shared" si="8"/>
        <v>3.5301778231400367</v>
      </c>
      <c r="L43" s="18"/>
      <c r="M43" s="12">
        <f t="shared" si="9"/>
        <v>0.0008331663998132278</v>
      </c>
      <c r="N43" s="18"/>
    </row>
    <row r="44" spans="4:14" ht="12.75">
      <c r="D44" s="1" t="s">
        <v>24</v>
      </c>
      <c r="E44" s="17">
        <f>E43*E41^2</f>
        <v>6.094914742565216</v>
      </c>
      <c r="F44" t="s">
        <v>25</v>
      </c>
      <c r="H44" s="24"/>
      <c r="I44" s="25"/>
      <c r="J44" s="25"/>
      <c r="K44" s="25"/>
      <c r="L44" s="25"/>
      <c r="M44" s="25"/>
      <c r="N44" s="25"/>
    </row>
    <row r="45" spans="8:14" ht="12.75">
      <c r="H45" s="24"/>
      <c r="I45" s="25"/>
      <c r="J45" s="25"/>
      <c r="K45" s="25"/>
      <c r="L45" s="25"/>
      <c r="M45" s="25"/>
      <c r="N45" s="25"/>
    </row>
    <row r="46" spans="8:14" ht="12.75">
      <c r="H46" s="24"/>
      <c r="I46" s="25"/>
      <c r="J46" s="25"/>
      <c r="K46" s="25"/>
      <c r="L46" s="25"/>
      <c r="M46" s="25"/>
      <c r="N46" s="25"/>
    </row>
    <row r="47" spans="8:14" ht="12.75">
      <c r="H47" s="24"/>
      <c r="I47" s="25"/>
      <c r="J47" s="25"/>
      <c r="K47" s="25"/>
      <c r="L47" s="25"/>
      <c r="M47" s="25"/>
      <c r="N47" s="25"/>
    </row>
    <row r="48" spans="8:14" ht="12.75">
      <c r="H48" s="24"/>
      <c r="I48" s="25"/>
      <c r="J48" s="25"/>
      <c r="K48" s="25"/>
      <c r="L48" s="25"/>
      <c r="M48" s="25"/>
      <c r="N48" s="25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2004-10-26T16:10:47Z</cp:lastPrinted>
  <dcterms:created xsi:type="dcterms:W3CDTF">2004-10-26T00:10:27Z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