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1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<sst xmlns="http://schemas.openxmlformats.org/spreadsheetml/2006/main" count="296" uniqueCount="169">
  <si>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</si>
  <si>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</si>
  <si>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</si>
  <si>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</si>
  <si>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</si>
  <si>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</si>
  <si>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</si>
  <si>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</si>
  <si>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</si>
  <si>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</si>
  <si>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</si>
  <si>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</si>
  <si>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</si>
  <si>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</si>
  <si>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</si>
  <si>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</si>
  <si>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</si>
  <si>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</si>
  <si>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</si>
  <si>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</si>
  <si>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</si>
  <si>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</si>
  <si>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</si>
  <si>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</si>
  <si>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</si>
  <si>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</si>
  <si>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</si>
  <si>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</si>
  <si>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</si>
  <si>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</si>
  <si>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</si>
  <si>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</si>
  <si>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</si>
  <si>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</si>
  <si>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</si>
  <si>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</si>
  <si>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</si>
  <si>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</si>
  <si>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</si>
  <si>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</si>
  <si>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</si>
  <si>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</si>
  <si>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</si>
  <si>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</si>
  <si>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</si>
  <si>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</si>
  <si>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</si>
  <si>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</si>
  <si>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</si>
  <si>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</si>
  <si>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</si>
  <si>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</si>
  <si>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</si>
  <si>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</si>
  <si>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</si>
  <si>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</si>
  <si>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</si>
  <si>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</si>
  <si>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</si>
  <si>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</si>
  <si>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</si>
  <si>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</si>
  <si>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</si>
  <si>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</si>
  <si>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</si>
  <si>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</si>
  <si>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</si>
  <si>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</si>
  <si>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</si>
  <si>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</si>
  <si>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</si>
  <si>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</si>
  <si>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</si>
  <si>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</si>
  <si>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</si>
  <si>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</si>
  <si>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</si>
  <si>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</si>
  <si>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</si>
  <si>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</si>
  <si>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</si>
  <si>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</si>
  <si>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</si>
  <si>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</si>
  <si>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</si>
  <si>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</si>
  <si>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</si>
  <si>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</si>
  <si>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</si>
  <si>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</si>
  <si>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</si>
  <si>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</si>
  <si>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</si>
  <si>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</si>
  <si>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</si>
  <si>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</si>
  <si>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</si>
  <si>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</si>
  <si>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</si>
  <si>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</si>
  <si>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</si>
  <si>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</si>
  <si>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</si>
  <si>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</si>
  <si>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</si>
  <si>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</si>
  <si>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</si>
  <si>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</si>
  <si>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</si>
  <si>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</si>
  <si>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</si>
  <si>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</si>
  <si>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</si>
  <si>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</si>
  <si>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</si>
  <si>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</si>
  <si>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</si>
  <si>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</si>
  <si>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</si>
  <si>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</si>
  <si>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</si>
  <si>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</si>
  <si>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</si>
  <si>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</si>
  <si>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</si>
  <si>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</si>
  <si>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</si>
  <si>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</si>
  <si>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</si>
  <si>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</si>
  <si>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</si>
  <si>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</si>
  <si>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</si>
  <si>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</si>
  <si>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</si>
  <si>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</si>
  <si>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</si>
  <si>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</si>
  <si>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</si>
  <si>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</si>
  <si>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</si>
  <si>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</si>
  <si>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</si>
  <si>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</si>
  <si>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</si>
  <si>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</si>
  <si>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</si>
  <si>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</si>
  <si>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</si>
  <si>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</si>
  <si>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</si>
  <si>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</si>
  <si>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</si>
  <si>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</si>
  <si>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</si>
  <si>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</si>
  <si>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</si>
  <si>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</si>
  <si>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</si>
  <si>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</si>
  <si>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</si>
  <si>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</si>
  <si>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</si>
  <si>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</si>
  <si>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</si>
  <si>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</si>
  <si>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</si>
  <si>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</si>
  <si>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830668 - SLS 10"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</si>
</sst>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127.14027240705455</c:v>
                </c:pt>
                <c:pt idx="17">
                  <c:v>115.05471903788221</c:v>
                </c:pt>
                <c:pt idx="18">
                  <c:v>99.00000260349944</c:v>
                </c:pt>
                <c:pt idx="19">
                  <c:v>77.34462237078776</c:v>
                </c:pt>
                <c:pt idx="20">
                  <c:v>50.1886560108303</c:v>
                </c:pt>
                <c:pt idx="21">
                  <c:v>21.712592239542523</c:v>
                </c:pt>
                <c:pt idx="22">
                  <c:v>39.04241122288217</c:v>
                </c:pt>
                <c:pt idx="23">
                  <c:v>79.78934610780951</c:v>
                </c:pt>
                <c:pt idx="24">
                  <c:v>115.77251755917379</c:v>
                </c:pt>
                <c:pt idx="25">
                  <c:v>131.061756435659</c:v>
                </c:pt>
                <c:pt idx="26">
                  <c:v>131.061756435659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7065586"/>
        <c:axId val="63590275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66.16752488984403</c:v>
                </c:pt>
                <c:pt idx="1">
                  <c:v>67.92374479820856</c:v>
                </c:pt>
                <c:pt idx="2">
                  <c:v>69.68798046369051</c:v>
                </c:pt>
                <c:pt idx="3">
                  <c:v>71.46204687160763</c:v>
                </c:pt>
                <c:pt idx="4">
                  <c:v>73.2481860487787</c:v>
                </c:pt>
                <c:pt idx="5">
                  <c:v>75.04917549050168</c:v>
                </c:pt>
                <c:pt idx="6">
                  <c:v>76.86846803655187</c:v>
                </c:pt>
                <c:pt idx="7">
                  <c:v>78.71037422744368</c:v>
                </c:pt>
                <c:pt idx="8">
                  <c:v>80.58030296522477</c:v>
                </c:pt>
                <c:pt idx="9">
                  <c:v>82.48508365672184</c:v>
                </c:pt>
                <c:pt idx="10">
                  <c:v>84.43340462005311</c:v>
                </c:pt>
                <c:pt idx="11">
                  <c:v>86.43642151300499</c:v>
                </c:pt>
                <c:pt idx="12">
                  <c:v>88.50862213446534</c:v>
                </c:pt>
                <c:pt idx="13">
                  <c:v>90.66909389836968</c:v>
                </c:pt>
                <c:pt idx="14">
                  <c:v>92.9434616119231</c:v>
                </c:pt>
                <c:pt idx="15">
                  <c:v>95.36704148857613</c:v>
                </c:pt>
                <c:pt idx="16">
                  <c:v>97.72663856033397</c:v>
                </c:pt>
                <c:pt idx="17">
                  <c:v>99.7601042431611</c:v>
                </c:pt>
                <c:pt idx="18">
                  <c:v>101.767321859313</c:v>
                </c:pt>
                <c:pt idx="19">
                  <c:v>103.64595255266514</c:v>
                </c:pt>
                <c:pt idx="20">
                  <c:v>105.31614096230314</c:v>
                </c:pt>
                <c:pt idx="21">
                  <c:v>106.55534277529199</c:v>
                </c:pt>
                <c:pt idx="22">
                  <c:v>107.27877013073126</c:v>
                </c:pt>
                <c:pt idx="23">
                  <c:v>107.52597079388572</c:v>
                </c:pt>
                <c:pt idx="24">
                  <c:v>107.44654554789174</c:v>
                </c:pt>
                <c:pt idx="25">
                  <c:v>106.55255017065085</c:v>
                </c:pt>
                <c:pt idx="26">
                  <c:v>105.37309903937783</c:v>
                </c:pt>
                <c:pt idx="27">
                  <c:v>104.6890529433445</c:v>
                </c:pt>
              </c:numCache>
            </c:numRef>
          </c:val>
          <c:smooth val="0"/>
        </c:ser>
        <c:marker val="1"/>
        <c:axId val="35441564"/>
        <c:axId val="50538621"/>
      </c:lineChart>
      <c:catAx>
        <c:axId val="706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65586"/>
        <c:crossesAt val="1"/>
        <c:crossBetween val="between"/>
        <c:dispUnits/>
      </c:valAx>
      <c:catAx>
        <c:axId val="35441564"/>
        <c:scaling>
          <c:orientation val="minMax"/>
        </c:scaling>
        <c:axPos val="b"/>
        <c:delete val="1"/>
        <c:majorTickMark val="in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5441564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39.55460279013376</c:v>
                </c:pt>
                <c:pt idx="1">
                  <c:v>39.45544626343499</c:v>
                </c:pt>
                <c:pt idx="2">
                  <c:v>39.33552988367207</c:v>
                </c:pt>
                <c:pt idx="3">
                  <c:v>39.19078515994242</c:v>
                </c:pt>
                <c:pt idx="4">
                  <c:v>39.0164957556992</c:v>
                </c:pt>
                <c:pt idx="5">
                  <c:v>38.80728265707126</c:v>
                </c:pt>
                <c:pt idx="6">
                  <c:v>38.55715510265446</c:v>
                </c:pt>
                <c:pt idx="7">
                  <c:v>38.25968113987661</c:v>
                </c:pt>
                <c:pt idx="8">
                  <c:v>37.90836738273912</c:v>
                </c:pt>
                <c:pt idx="9">
                  <c:v>37.49739623466226</c:v>
                </c:pt>
                <c:pt idx="10">
                  <c:v>37.022964983346775</c:v>
                </c:pt>
                <c:pt idx="11">
                  <c:v>36.485626883492394</c:v>
                </c:pt>
                <c:pt idx="12">
                  <c:v>35.894279294325244</c:v>
                </c:pt>
                <c:pt idx="13">
                  <c:v>35.27280385631052</c:v>
                </c:pt>
                <c:pt idx="14">
                  <c:v>34.6708088698785</c:v>
                </c:pt>
                <c:pt idx="15">
                  <c:v>34.18020614546249</c:v>
                </c:pt>
                <c:pt idx="16">
                  <c:v>33.95861685581821</c:v>
                </c:pt>
                <c:pt idx="17">
                  <c:v>34.25687026033006</c:v>
                </c:pt>
                <c:pt idx="18">
                  <c:v>35.438942478414795</c:v>
                </c:pt>
                <c:pt idx="19">
                  <c:v>37.97258522375456</c:v>
                </c:pt>
                <c:pt idx="20">
                  <c:v>42.37697384798551</c:v>
                </c:pt>
                <c:pt idx="21">
                  <c:v>49.15443402663207</c:v>
                </c:pt>
                <c:pt idx="22">
                  <c:v>58.76356868665933</c:v>
                </c:pt>
                <c:pt idx="23">
                  <c:v>71.65552529135392</c:v>
                </c:pt>
                <c:pt idx="24">
                  <c:v>88.34099148407523</c:v>
                </c:pt>
                <c:pt idx="25">
                  <c:v>109.45215552196437</c:v>
                </c:pt>
                <c:pt idx="26">
                  <c:v>135.79047740388822</c:v>
                </c:pt>
                <c:pt idx="27">
                  <c:v>168.36715077299414</c:v>
                </c:pt>
              </c:numCache>
            </c:numRef>
          </c:val>
          <c:smooth val="0"/>
        </c:ser>
        <c:marker val="1"/>
        <c:axId val="52194406"/>
        <c:axId val="6709647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6.950929343324082</c:v>
                </c:pt>
                <c:pt idx="1">
                  <c:v>6.908598496776179</c:v>
                </c:pt>
                <c:pt idx="2">
                  <c:v>6.85716138758632</c:v>
                </c:pt>
                <c:pt idx="3">
                  <c:v>6.794704528183604</c:v>
                </c:pt>
                <c:pt idx="4">
                  <c:v>6.718935277107163</c:v>
                </c:pt>
                <c:pt idx="5">
                  <c:v>6.627118603968746</c:v>
                </c:pt>
                <c:pt idx="6">
                  <c:v>6.516009835582401</c:v>
                </c:pt>
                <c:pt idx="7">
                  <c:v>6.3817872832524545</c:v>
                </c:pt>
                <c:pt idx="8">
                  <c:v>6.219991600022119</c:v>
                </c:pt>
                <c:pt idx="9">
                  <c:v>6.025482812622752</c:v>
                </c:pt>
                <c:pt idx="10">
                  <c:v>5.792430811708858</c:v>
                </c:pt>
                <c:pt idx="11">
                  <c:v>5.514358450795471</c:v>
                </c:pt>
                <c:pt idx="12">
                  <c:v>5.184251082463667</c:v>
                </c:pt>
                <c:pt idx="13">
                  <c:v>4.79471287167297</c:v>
                </c:pt>
                <c:pt idx="14">
                  <c:v>4.338043789833225</c:v>
                </c:pt>
                <c:pt idx="15">
                  <c:v>3.8058555842006343</c:v>
                </c:pt>
                <c:pt idx="16">
                  <c:v>3.1874410203196497</c:v>
                </c:pt>
                <c:pt idx="17">
                  <c:v>2.4665115965799256</c:v>
                </c:pt>
                <c:pt idx="18">
                  <c:v>1.6259564911415398</c:v>
                </c:pt>
                <c:pt idx="19">
                  <c:v>0.8239759027173348</c:v>
                </c:pt>
                <c:pt idx="20">
                  <c:v>1.488129865605983</c:v>
                </c:pt>
                <c:pt idx="21">
                  <c:v>3.4006416324764595</c:v>
                </c:pt>
                <c:pt idx="22">
                  <c:v>6.009460671553111</c:v>
                </c:pt>
                <c:pt idx="23">
                  <c:v>9.282867589210865</c:v>
                </c:pt>
                <c:pt idx="24">
                  <c:v>13.21101762873656</c:v>
                </c:pt>
                <c:pt idx="25">
                  <c:v>17.79905272737658</c:v>
                </c:pt>
                <c:pt idx="26">
                  <c:v>23.07774084528633</c:v>
                </c:pt>
                <c:pt idx="27">
                  <c:v>29.099101227644905</c:v>
                </c:pt>
              </c:numCache>
            </c:numRef>
          </c:val>
          <c:smooth val="0"/>
        </c:ser>
        <c:marker val="1"/>
        <c:axId val="66997328"/>
        <c:axId val="66105041"/>
      </c:lineChart>
      <c:cat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 val="autoZero"/>
        <c:auto val="1"/>
        <c:lblOffset val="100"/>
        <c:noMultiLvlLbl val="0"/>
      </c:catAx>
      <c:valAx>
        <c:axId val="6709647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At val="1"/>
        <c:crossBetween val="between"/>
        <c:dispUnits/>
      </c:valAx>
      <c:catAx>
        <c:axId val="66997328"/>
        <c:scaling>
          <c:orientation val="minMax"/>
        </c:scaling>
        <c:axPos val="b"/>
        <c:delete val="1"/>
        <c:majorTickMark val="in"/>
        <c:minorTickMark val="none"/>
        <c:tickLblPos val="nextTo"/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169.99833811819866</c:v>
                </c:pt>
                <c:pt idx="1">
                  <c:v>167.804733177813</c:v>
                </c:pt>
                <c:pt idx="2">
                  <c:v>165.15921475579734</c:v>
                </c:pt>
                <c:pt idx="3">
                  <c:v>161.97637323756416</c:v>
                </c:pt>
                <c:pt idx="4">
                  <c:v>158.15844329533832</c:v>
                </c:pt>
                <c:pt idx="5">
                  <c:v>153.59548134206085</c:v>
                </c:pt>
                <c:pt idx="6">
                  <c:v>148.16681231971705</c:v>
                </c:pt>
                <c:pt idx="7">
                  <c:v>141.74447613489687</c:v>
                </c:pt>
                <c:pt idx="8">
                  <c:v>134.1996588605447</c:v>
                </c:pt>
                <c:pt idx="9">
                  <c:v>125.41334462153041</c:v>
                </c:pt>
                <c:pt idx="10">
                  <c:v>115.29255732003969</c:v>
                </c:pt>
                <c:pt idx="11">
                  <c:v>103.79333559948272</c:v>
                </c:pt>
                <c:pt idx="12">
                  <c:v>90.95057211874145</c:v>
                </c:pt>
                <c:pt idx="13">
                  <c:v>76.9125058173352</c:v>
                </c:pt>
                <c:pt idx="14">
                  <c:v>61.97401772220317</c:v>
                </c:pt>
                <c:pt idx="15">
                  <c:v>46.60136280748453</c:v>
                </c:pt>
                <c:pt idx="16">
                  <c:v>31.45652482871897</c:v>
                </c:pt>
                <c:pt idx="17">
                  <c:v>17.504089996557646</c:v>
                </c:pt>
                <c:pt idx="18">
                  <c:v>6.487599324363766</c:v>
                </c:pt>
                <c:pt idx="19">
                  <c:v>2.3742381692966092</c:v>
                </c:pt>
                <c:pt idx="20">
                  <c:v>14.317214181491828</c:v>
                </c:pt>
                <c:pt idx="21">
                  <c:v>60.42286020482265</c:v>
                </c:pt>
                <c:pt idx="22">
                  <c:v>169.94182901940286</c:v>
                </c:pt>
                <c:pt idx="23">
                  <c:v>382.79448591405054</c:v>
                </c:pt>
                <c:pt idx="24">
                  <c:v>749.0066382033422</c:v>
                </c:pt>
                <c:pt idx="25">
                  <c:v>1330.7968366548714</c:v>
                </c:pt>
                <c:pt idx="26">
                  <c:v>2206.928390778301</c:v>
                </c:pt>
                <c:pt idx="27">
                  <c:v>3477.575410504459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86.31077866103331</c:v>
                </c:pt>
                <c:pt idx="1">
                  <c:v>85.87948252791787</c:v>
                </c:pt>
                <c:pt idx="2">
                  <c:v>85.3600932576011</c:v>
                </c:pt>
                <c:pt idx="3">
                  <c:v>84.73641138384427</c:v>
                </c:pt>
                <c:pt idx="4">
                  <c:v>83.99019326739551</c:v>
                </c:pt>
                <c:pt idx="5">
                  <c:v>83.10143419900425</c:v>
                </c:pt>
                <c:pt idx="6">
                  <c:v>82.04906867282925</c:v>
                </c:pt>
                <c:pt idx="7">
                  <c:v>80.81235180536953</c:v>
                </c:pt>
                <c:pt idx="8">
                  <c:v>79.37332757625096</c:v>
                </c:pt>
                <c:pt idx="9">
                  <c:v>77.72100307152989</c:v>
                </c:pt>
                <c:pt idx="10">
                  <c:v>75.85816875680513</c:v>
                </c:pt>
                <c:pt idx="11">
                  <c:v>73.81228594828391</c:v>
                </c:pt>
                <c:pt idx="12">
                  <c:v>71.6525829429863</c:v>
                </c:pt>
                <c:pt idx="13">
                  <c:v>69.51657810637472</c:v>
                </c:pt>
                <c:pt idx="14">
                  <c:v>67.65085629568448</c:v>
                </c:pt>
                <c:pt idx="15">
                  <c:v>66.47332423270475</c:v>
                </c:pt>
                <c:pt idx="16">
                  <c:v>66.66774743855605</c:v>
                </c:pt>
                <c:pt idx="17">
                  <c:v>69.3267010644943</c:v>
                </c:pt>
                <c:pt idx="18">
                  <c:v>76.16700434679066</c:v>
                </c:pt>
                <c:pt idx="19">
                  <c:v>89.85352461788133</c:v>
                </c:pt>
                <c:pt idx="20">
                  <c:v>114.48482156084944</c:v>
                </c:pt>
                <c:pt idx="21">
                  <c:v>156.3202648644706</c:v>
                </c:pt>
                <c:pt idx="22">
                  <c:v>224.86717426846047</c:v>
                </c:pt>
                <c:pt idx="23">
                  <c:v>334.5044066876369</c:v>
                </c:pt>
                <c:pt idx="24">
                  <c:v>506.9048753487831</c:v>
                </c:pt>
                <c:pt idx="25">
                  <c:v>774.6474407400684</c:v>
                </c:pt>
                <c:pt idx="26">
                  <c:v>1186.5988385009289</c:v>
                </c:pt>
                <c:pt idx="27">
                  <c:v>1815.9290869034326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121.13087523031997</c:v>
                </c:pt>
                <c:pt idx="1">
                  <c:v>120.04575648912339</c:v>
                </c:pt>
                <c:pt idx="2">
                  <c:v>118.73502420897984</c:v>
                </c:pt>
                <c:pt idx="3">
                  <c:v>117.15501097742828</c:v>
                </c:pt>
                <c:pt idx="4">
                  <c:v>115.2551873854096</c:v>
                </c:pt>
                <c:pt idx="5">
                  <c:v>112.97789512117693</c:v>
                </c:pt>
                <c:pt idx="6">
                  <c:v>110.25855503794102</c:v>
                </c:pt>
                <c:pt idx="7">
                  <c:v>107.02665309109265</c:v>
                </c:pt>
                <c:pt idx="8">
                  <c:v>103.20791386012579</c:v>
                </c:pt>
                <c:pt idx="9">
                  <c:v>98.72816691573283</c:v>
                </c:pt>
                <c:pt idx="10">
                  <c:v>93.51942188437224</c:v>
                </c:pt>
                <c:pt idx="11">
                  <c:v>87.52841462516739</c:v>
                </c:pt>
                <c:pt idx="12">
                  <c:v>80.72696830954436</c:v>
                </c:pt>
                <c:pt idx="13">
                  <c:v>73.1210928392607</c:v>
                </c:pt>
                <c:pt idx="14">
                  <c:v>64.75025379866067</c:v>
                </c:pt>
                <c:pt idx="15">
                  <c:v>55.6574119016311</c:v>
                </c:pt>
                <c:pt idx="16">
                  <c:v>45.794493692754195</c:v>
                </c:pt>
                <c:pt idx="17">
                  <c:v>34.83533858881462</c:v>
                </c:pt>
                <c:pt idx="18">
                  <c:v>22.22928262313139</c:v>
                </c:pt>
                <c:pt idx="19">
                  <c:v>14.605946316264701</c:v>
                </c:pt>
                <c:pt idx="20">
                  <c:v>40.48584580833844</c:v>
                </c:pt>
                <c:pt idx="21">
                  <c:v>97.18702336776632</c:v>
                </c:pt>
                <c:pt idx="22">
                  <c:v>195.4848814655675</c:v>
                </c:pt>
                <c:pt idx="23">
                  <c:v>357.83577573235806</c:v>
                </c:pt>
                <c:pt idx="24">
                  <c:v>616.177828693857</c:v>
                </c:pt>
                <c:pt idx="25">
                  <c:v>1015.3316520525079</c:v>
                </c:pt>
                <c:pt idx="26">
                  <c:v>1618.251731082731</c:v>
                </c:pt>
                <c:pt idx="27">
                  <c:v>2512.9724112761746</c:v>
                </c:pt>
              </c:numCache>
            </c:numRef>
          </c:val>
          <c:smooth val="0"/>
        </c:ser>
        <c:marker val="1"/>
        <c:axId val="58074458"/>
        <c:axId val="52908075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marker val="1"/>
        <c:axId val="6410628"/>
        <c:axId val="57695653"/>
      </c:lineChart>
      <c:cat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4458"/>
        <c:crossesAt val="1"/>
        <c:crossBetween val="between"/>
        <c:dispUnits/>
      </c:valAx>
      <c:catAx>
        <c:axId val="6410628"/>
        <c:scaling>
          <c:orientation val="minMax"/>
        </c:scaling>
        <c:axPos val="b"/>
        <c:delete val="1"/>
        <c:majorTickMark val="in"/>
        <c:minorTickMark val="none"/>
        <c:tickLblPos val="nextTo"/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06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50.10265313876125</c:v>
                </c:pt>
                <c:pt idx="1">
                  <c:v>51.84404490526345</c:v>
                </c:pt>
                <c:pt idx="2">
                  <c:v>53.58999483348882</c:v>
                </c:pt>
                <c:pt idx="3">
                  <c:v>55.341454107668255</c:v>
                </c:pt>
                <c:pt idx="4">
                  <c:v>57.09955627078962</c:v>
                </c:pt>
                <c:pt idx="5">
                  <c:v>58.865641957318154</c:v>
                </c:pt>
                <c:pt idx="6">
                  <c:v>60.64127943500576</c:v>
                </c:pt>
                <c:pt idx="7">
                  <c:v>62.42827343619154</c:v>
                </c:pt>
                <c:pt idx="8">
                  <c:v>64.22864819421628</c:v>
                </c:pt>
                <c:pt idx="9">
                  <c:v>66.04457869383828</c:v>
                </c:pt>
                <c:pt idx="10">
                  <c:v>67.87822254858722</c:v>
                </c:pt>
                <c:pt idx="11">
                  <c:v>69.73136593046756</c:v>
                </c:pt>
                <c:pt idx="12">
                  <c:v>71.60472773119366</c:v>
                </c:pt>
                <c:pt idx="13">
                  <c:v>73.49664821186153</c:v>
                </c:pt>
                <c:pt idx="14">
                  <c:v>75.40070736135074</c:v>
                </c:pt>
                <c:pt idx="15">
                  <c:v>77.30161293077617</c:v>
                </c:pt>
                <c:pt idx="16">
                  <c:v>79.16873082268009</c:v>
                </c:pt>
                <c:pt idx="17">
                  <c:v>80.94778933862594</c:v>
                </c:pt>
                <c:pt idx="18">
                  <c:v>82.55537141243369</c:v>
                </c:pt>
                <c:pt idx="19">
                  <c:v>83.88806395656607</c:v>
                </c:pt>
                <c:pt idx="20">
                  <c:v>84.85828815658584</c:v>
                </c:pt>
                <c:pt idx="21">
                  <c:v>85.44269075377784</c:v>
                </c:pt>
                <c:pt idx="22">
                  <c:v>85.69754973234464</c:v>
                </c:pt>
                <c:pt idx="23">
                  <c:v>85.72339067454348</c:v>
                </c:pt>
                <c:pt idx="24">
                  <c:v>85.61762357304477</c:v>
                </c:pt>
                <c:pt idx="25">
                  <c:v>85.45086990996381</c:v>
                </c:pt>
                <c:pt idx="26">
                  <c:v>85.26607698295655</c:v>
                </c:pt>
                <c:pt idx="27">
                  <c:v>85.08624063412611</c:v>
                </c:pt>
              </c:numCache>
            </c:numRef>
          </c:val>
          <c:smooth val="0"/>
        </c:ser>
        <c:marker val="1"/>
        <c:axId val="49498830"/>
        <c:axId val="42836287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5.676852656196623</c:v>
                </c:pt>
                <c:pt idx="1">
                  <c:v>5.694198693149145</c:v>
                </c:pt>
                <c:pt idx="2">
                  <c:v>5.715601908974637</c:v>
                </c:pt>
                <c:pt idx="3">
                  <c:v>5.742083274164721</c:v>
                </c:pt>
                <c:pt idx="4">
                  <c:v>5.774957641408169</c:v>
                </c:pt>
                <c:pt idx="5">
                  <c:v>5.815937477546722</c:v>
                </c:pt>
                <c:pt idx="6">
                  <c:v>5.867283202686988</c:v>
                </c:pt>
                <c:pt idx="7">
                  <c:v>5.932026526023537</c:v>
                </c:pt>
                <c:pt idx="8">
                  <c:v>6.0143115354602195</c:v>
                </c:pt>
                <c:pt idx="9">
                  <c:v>6.119932168381191</c:v>
                </c:pt>
                <c:pt idx="10">
                  <c:v>6.2572098879057485</c:v>
                </c:pt>
                <c:pt idx="11">
                  <c:v>6.438487313029752</c:v>
                </c:pt>
                <c:pt idx="12">
                  <c:v>6.682796699891429</c:v>
                </c:pt>
                <c:pt idx="13">
                  <c:v>7.020914457431643</c:v>
                </c:pt>
                <c:pt idx="14">
                  <c:v>7.5056517739409845</c:v>
                </c:pt>
                <c:pt idx="15">
                  <c:v>8.23482426781412</c:v>
                </c:pt>
                <c:pt idx="16">
                  <c:v>9.409173179234054</c:v>
                </c:pt>
                <c:pt idx="17">
                  <c:v>11.505432418983515</c:v>
                </c:pt>
                <c:pt idx="18">
                  <c:v>15.938590773358047</c:v>
                </c:pt>
                <c:pt idx="19">
                  <c:v>28.505000342042074</c:v>
                </c:pt>
                <c:pt idx="20">
                  <c:v>42.82384264852969</c:v>
                </c:pt>
                <c:pt idx="21">
                  <c:v>18.90150312674502</c:v>
                </c:pt>
                <c:pt idx="22">
                  <c:v>11.261053143117964</c:v>
                </c:pt>
                <c:pt idx="23">
                  <c:v>8.325178018994704</c:v>
                </c:pt>
                <c:pt idx="24">
                  <c:v>6.958796531219087</c:v>
                </c:pt>
                <c:pt idx="25">
                  <c:v>6.2757448957852215</c:v>
                </c:pt>
                <c:pt idx="26">
                  <c:v>5.942608557740137</c:v>
                </c:pt>
                <c:pt idx="27">
                  <c:v>5.811771676425439</c:v>
                </c:pt>
              </c:numCache>
            </c:numRef>
          </c:val>
          <c:smooth val="0"/>
        </c:ser>
        <c:marker val="1"/>
        <c:axId val="49982264"/>
        <c:axId val="47187193"/>
      </c:lineChart>
      <c:cat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auto val="1"/>
        <c:lblOffset val="100"/>
        <c:noMultiLvlLbl val="0"/>
      </c:catAx>
      <c:valAx>
        <c:axId val="42836287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8830"/>
        <c:crossesAt val="1"/>
        <c:crossBetween val="between"/>
        <c:dispUnits/>
        <c:majorUnit val="3"/>
      </c:valAx>
      <c:catAx>
        <c:axId val="49982264"/>
        <c:scaling>
          <c:orientation val="minMax"/>
        </c:scaling>
        <c:axPos val="b"/>
        <c:delete val="1"/>
        <c:majorTickMark val="in"/>
        <c:minorTickMark val="none"/>
        <c:tickLblPos val="nextTo"/>
        <c:crossAx val="47187193"/>
        <c:crosses val="autoZero"/>
        <c:auto val="1"/>
        <c:lblOffset val="100"/>
        <c:noMultiLvlLbl val="0"/>
      </c:catAx>
      <c:valAx>
        <c:axId val="47187193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82264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58.05265313876125</c:v>
                </c:pt>
                <c:pt idx="1">
                  <c:v>59.794044905263455</c:v>
                </c:pt>
                <c:pt idx="2">
                  <c:v>61.53999483348882</c:v>
                </c:pt>
                <c:pt idx="3">
                  <c:v>63.29145410766826</c:v>
                </c:pt>
                <c:pt idx="4">
                  <c:v>65.04955627078962</c:v>
                </c:pt>
                <c:pt idx="5">
                  <c:v>66.81564195731815</c:v>
                </c:pt>
                <c:pt idx="6">
                  <c:v>68.59127943500576</c:v>
                </c:pt>
                <c:pt idx="7">
                  <c:v>70.37827343619153</c:v>
                </c:pt>
                <c:pt idx="8">
                  <c:v>72.17864819421628</c:v>
                </c:pt>
                <c:pt idx="9">
                  <c:v>73.99457869383828</c:v>
                </c:pt>
                <c:pt idx="10">
                  <c:v>75.82822254858722</c:v>
                </c:pt>
                <c:pt idx="11">
                  <c:v>77.68136593046756</c:v>
                </c:pt>
                <c:pt idx="12">
                  <c:v>79.55472773119367</c:v>
                </c:pt>
                <c:pt idx="13">
                  <c:v>81.44664821186153</c:v>
                </c:pt>
                <c:pt idx="14">
                  <c:v>83.35070736135074</c:v>
                </c:pt>
                <c:pt idx="15">
                  <c:v>85.25161293077618</c:v>
                </c:pt>
                <c:pt idx="16">
                  <c:v>87.11873082268009</c:v>
                </c:pt>
                <c:pt idx="17">
                  <c:v>88.89778933862594</c:v>
                </c:pt>
                <c:pt idx="18">
                  <c:v>90.50537141243369</c:v>
                </c:pt>
                <c:pt idx="19">
                  <c:v>91.83806395656607</c:v>
                </c:pt>
                <c:pt idx="20">
                  <c:v>92.80828815658585</c:v>
                </c:pt>
                <c:pt idx="21">
                  <c:v>93.39269075377784</c:v>
                </c:pt>
                <c:pt idx="22">
                  <c:v>93.64754973234464</c:v>
                </c:pt>
                <c:pt idx="23">
                  <c:v>93.67339067454348</c:v>
                </c:pt>
                <c:pt idx="24">
                  <c:v>93.56762357304477</c:v>
                </c:pt>
                <c:pt idx="25">
                  <c:v>93.40086990996382</c:v>
                </c:pt>
                <c:pt idx="26">
                  <c:v>93.21607698295655</c:v>
                </c:pt>
                <c:pt idx="27">
                  <c:v>93.03624063412612</c:v>
                </c:pt>
              </c:numCache>
            </c:numRef>
          </c:val>
          <c:smooth val="0"/>
        </c:ser>
        <c:marker val="1"/>
        <c:axId val="22031554"/>
        <c:axId val="64066259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1.7615394666064488</c:v>
                </c:pt>
                <c:pt idx="1">
                  <c:v>1.7561733509635498</c:v>
                </c:pt>
                <c:pt idx="2">
                  <c:v>1.7495970081992591</c:v>
                </c:pt>
                <c:pt idx="3">
                  <c:v>1.7415282089329611</c:v>
                </c:pt>
                <c:pt idx="4">
                  <c:v>1.731614432683803</c:v>
                </c:pt>
                <c:pt idx="5">
                  <c:v>1.719413256866406</c:v>
                </c:pt>
                <c:pt idx="6">
                  <c:v>1.7043663403567069</c:v>
                </c:pt>
                <c:pt idx="7">
                  <c:v>1.685764545409641</c:v>
                </c:pt>
                <c:pt idx="8">
                  <c:v>1.6627006999953808</c:v>
                </c:pt>
                <c:pt idx="9">
                  <c:v>1.6340050387593008</c:v>
                </c:pt>
                <c:pt idx="10">
                  <c:v>1.5981563954452775</c:v>
                </c:pt>
                <c:pt idx="11">
                  <c:v>1.553159851656881</c:v>
                </c:pt>
                <c:pt idx="12">
                  <c:v>1.4963795023365687</c:v>
                </c:pt>
                <c:pt idx="13">
                  <c:v>1.4243158865744323</c:v>
                </c:pt>
                <c:pt idx="14">
                  <c:v>1.3323293301081713</c:v>
                </c:pt>
                <c:pt idx="15">
                  <c:v>1.2143549971169492</c:v>
                </c:pt>
                <c:pt idx="16">
                  <c:v>1.06279263964127</c:v>
                </c:pt>
                <c:pt idx="17">
                  <c:v>0.8691546424192097</c:v>
                </c:pt>
                <c:pt idx="18">
                  <c:v>0.6274080401584421</c:v>
                </c:pt>
                <c:pt idx="19">
                  <c:v>0.3508156421682614</c:v>
                </c:pt>
                <c:pt idx="20">
                  <c:v>0.23351477545052438</c:v>
                </c:pt>
                <c:pt idx="21">
                  <c:v>0.5290584528089897</c:v>
                </c:pt>
                <c:pt idx="22">
                  <c:v>0.888016411334615</c:v>
                </c:pt>
                <c:pt idx="23">
                  <c:v>1.2011755156687374</c:v>
                </c:pt>
                <c:pt idx="24">
                  <c:v>1.437030089202527</c:v>
                </c:pt>
                <c:pt idx="25">
                  <c:v>1.5934363435830512</c:v>
                </c:pt>
                <c:pt idx="26">
                  <c:v>1.6827626963541436</c:v>
                </c:pt>
                <c:pt idx="27">
                  <c:v>1.7206457095627945</c:v>
                </c:pt>
              </c:numCache>
            </c:numRef>
          </c:val>
          <c:smooth val="0"/>
        </c:ser>
        <c:marker val="1"/>
        <c:axId val="39725420"/>
        <c:axId val="21984461"/>
      </c:lineChart>
      <c:catAx>
        <c:axId val="2203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1554"/>
        <c:crossesAt val="1"/>
        <c:crossBetween val="between"/>
        <c:dispUnits/>
      </c:valAx>
      <c:catAx>
        <c:axId val="39725420"/>
        <c:scaling>
          <c:orientation val="minMax"/>
        </c:scaling>
        <c:axPos val="b"/>
        <c:delete val="1"/>
        <c:majorTickMark val="in"/>
        <c:minorTickMark val="none"/>
        <c:tickLblPos val="nextTo"/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254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68.72771962633723</c:v>
                </c:pt>
                <c:pt idx="1">
                  <c:v>70.49561129594704</c:v>
                </c:pt>
                <c:pt idx="2">
                  <c:v>72.2741483297849</c:v>
                </c:pt>
                <c:pt idx="3">
                  <c:v>74.06575788238337</c:v>
                </c:pt>
                <c:pt idx="4">
                  <c:v>75.87344637647251</c:v>
                </c:pt>
                <c:pt idx="5">
                  <c:v>77.7009505839248</c:v>
                </c:pt>
                <c:pt idx="6">
                  <c:v>79.55293450503055</c:v>
                </c:pt>
                <c:pt idx="7">
                  <c:v>81.43524916785604</c:v>
                </c:pt>
                <c:pt idx="8">
                  <c:v>83.35528064583404</c:v>
                </c:pt>
                <c:pt idx="9">
                  <c:v>85.32242490938779</c:v>
                </c:pt>
                <c:pt idx="10">
                  <c:v>87.34875105111267</c:v>
                </c:pt>
                <c:pt idx="11">
                  <c:v>89.4499568597198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106.2296743736877</c:v>
                </c:pt>
                <c:pt idx="22">
                  <c:v>106.48453335225453</c:v>
                </c:pt>
                <c:pt idx="23">
                  <c:v>106.51037429445336</c:v>
                </c:pt>
                <c:pt idx="24">
                  <c:v>106.01122038334977</c:v>
                </c:pt>
                <c:pt idx="25">
                  <c:v>104.9470895847679</c:v>
                </c:pt>
                <c:pt idx="26">
                  <c:v>104.28853350764241</c:v>
                </c:pt>
                <c:pt idx="27">
                  <c:v>103.91532556011167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45.45405862447559</c:v>
                </c:pt>
                <c:pt idx="1">
                  <c:v>48.08203599598249</c:v>
                </c:pt>
                <c:pt idx="2">
                  <c:v>50.72065873171743</c:v>
                </c:pt>
                <c:pt idx="3">
                  <c:v>53.372353986212985</c:v>
                </c:pt>
                <c:pt idx="4">
                  <c:v>56.040128182199226</c:v>
                </c:pt>
                <c:pt idx="5">
                  <c:v>58.727718091548596</c:v>
                </c:pt>
                <c:pt idx="6">
                  <c:v>61.439787714551436</c:v>
                </c:pt>
                <c:pt idx="7">
                  <c:v>64.18218807927401</c:v>
                </c:pt>
                <c:pt idx="8">
                  <c:v>66.9623052591491</c:v>
                </c:pt>
                <c:pt idx="9">
                  <c:v>69.78953522459994</c:v>
                </c:pt>
                <c:pt idx="10">
                  <c:v>72.67594706822192</c:v>
                </c:pt>
                <c:pt idx="11">
                  <c:v>75.63723857872614</c:v>
                </c:pt>
                <c:pt idx="12">
                  <c:v>78.6521201470093</c:v>
                </c:pt>
                <c:pt idx="13">
                  <c:v>81.23237725270057</c:v>
                </c:pt>
                <c:pt idx="14">
                  <c:v>83.81263435839185</c:v>
                </c:pt>
                <c:pt idx="15">
                  <c:v>86.39289146408312</c:v>
                </c:pt>
                <c:pt idx="16">
                  <c:v>88.97314856977437</c:v>
                </c:pt>
                <c:pt idx="17">
                  <c:v>91.55340567546563</c:v>
                </c:pt>
                <c:pt idx="18">
                  <c:v>94.1336627811569</c:v>
                </c:pt>
                <c:pt idx="19">
                  <c:v>96.71391988684817</c:v>
                </c:pt>
                <c:pt idx="20">
                  <c:v>99.29417699253942</c:v>
                </c:pt>
                <c:pt idx="21">
                  <c:v>101.01781311166492</c:v>
                </c:pt>
                <c:pt idx="22">
                  <c:v>102.13275779212883</c:v>
                </c:pt>
                <c:pt idx="23">
                  <c:v>103.01868443622475</c:v>
                </c:pt>
                <c:pt idx="24">
                  <c:v>103.37961622701825</c:v>
                </c:pt>
                <c:pt idx="25">
                  <c:v>103.17557113033347</c:v>
                </c:pt>
                <c:pt idx="26">
                  <c:v>103.37710075510508</c:v>
                </c:pt>
                <c:pt idx="27">
                  <c:v>103.86397850947141</c:v>
                </c:pt>
              </c:numCache>
            </c:numRef>
          </c:val>
          <c:smooth val="0"/>
        </c:ser>
        <c:marker val="1"/>
        <c:axId val="63642422"/>
        <c:axId val="35910887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5.97102031062931</c:v>
                </c:pt>
                <c:pt idx="13">
                  <c:v>5.572186739875594</c:v>
                </c:pt>
                <c:pt idx="14">
                  <c:v>5.103128983449931</c:v>
                </c:pt>
                <c:pt idx="15">
                  <c:v>4.555477571936673</c:v>
                </c:pt>
                <c:pt idx="16">
                  <c:v>3.9200306450738394</c:v>
                </c:pt>
                <c:pt idx="17">
                  <c:v>3.1841507645214535</c:v>
                </c:pt>
                <c:pt idx="18">
                  <c:v>2.3284993167304413</c:v>
                </c:pt>
                <c:pt idx="19">
                  <c:v>1.3613786248962865</c:v>
                </c:pt>
                <c:pt idx="20">
                  <c:v>0.9878970841051689</c:v>
                </c:pt>
                <c:pt idx="21">
                  <c:v>2.3113110027426127</c:v>
                </c:pt>
                <c:pt idx="22">
                  <c:v>3.8794996871068417</c:v>
                </c:pt>
                <c:pt idx="23">
                  <c:v>5.247605762368437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54762528"/>
        <c:axId val="23100705"/>
      </c:lineChart>
      <c:catAx>
        <c:axId val="6364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10887"/>
        <c:crosses val="autoZero"/>
        <c:auto val="1"/>
        <c:lblOffset val="100"/>
        <c:noMultiLvlLbl val="0"/>
      </c:catAx>
      <c:valAx>
        <c:axId val="35910887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42422"/>
        <c:crossesAt val="1"/>
        <c:crossBetween val="between"/>
        <c:dispUnits/>
      </c:valAx>
      <c:catAx>
        <c:axId val="54762528"/>
        <c:scaling>
          <c:orientation val="minMax"/>
        </c:scaling>
        <c:axPos val="b"/>
        <c:delete val="1"/>
        <c:majorTickMark val="in"/>
        <c:minorTickMark val="none"/>
        <c:tickLblPos val="nextTo"/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625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6.75387033008046</c:v>
                </c:pt>
                <c:pt idx="1">
                  <c:v>7.032729053807071</c:v>
                </c:pt>
                <c:pt idx="2">
                  <c:v>7.3874541461897785</c:v>
                </c:pt>
                <c:pt idx="3">
                  <c:v>7.843805623204155</c:v>
                </c:pt>
                <c:pt idx="4">
                  <c:v>8.439608965187476</c:v>
                </c:pt>
                <c:pt idx="5">
                  <c:v>9.23275784040112</c:v>
                </c:pt>
                <c:pt idx="6">
                  <c:v>10.316506818486639</c:v>
                </c:pt>
                <c:pt idx="7">
                  <c:v>11.850942872048783</c:v>
                </c:pt>
                <c:pt idx="8">
                  <c:v>14.133840011867667</c:v>
                </c:pt>
                <c:pt idx="9">
                  <c:v>17.777848951874788</c:v>
                </c:pt>
                <c:pt idx="10">
                  <c:v>24.196386684683464</c:v>
                </c:pt>
                <c:pt idx="11">
                  <c:v>36.661951451116884</c:v>
                </c:pt>
                <c:pt idx="12">
                  <c:v>52.63040865301659</c:v>
                </c:pt>
                <c:pt idx="13">
                  <c:v>40.096118560387474</c:v>
                </c:pt>
                <c:pt idx="14">
                  <c:v>25.352527529461163</c:v>
                </c:pt>
                <c:pt idx="15">
                  <c:v>17.812653678995463</c:v>
                </c:pt>
                <c:pt idx="16">
                  <c:v>13.663245639139891</c:v>
                </c:pt>
                <c:pt idx="17">
                  <c:v>11.127443726510542</c:v>
                </c:pt>
                <c:pt idx="18">
                  <c:v>9.457931123157449</c:v>
                </c:pt>
                <c:pt idx="19">
                  <c:v>8.303063603533403</c:v>
                </c:pt>
                <c:pt idx="20">
                  <c:v>7.479164821296992</c:v>
                </c:pt>
                <c:pt idx="21">
                  <c:v>6.88214729143939</c:v>
                </c:pt>
                <c:pt idx="22">
                  <c:v>6.4492780081617465</c:v>
                </c:pt>
                <c:pt idx="23">
                  <c:v>6.141004121433994</c:v>
                </c:pt>
                <c:pt idx="24">
                  <c:v>5.931620457918753</c:v>
                </c:pt>
                <c:pt idx="25">
                  <c:v>5.8041635514795935</c:v>
                </c:pt>
                <c:pt idx="26">
                  <c:v>5.74746517253294</c:v>
                </c:pt>
                <c:pt idx="27">
                  <c:v>5.754371357719036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5.798935841297122</c:v>
                </c:pt>
                <c:pt idx="1">
                  <c:v>5.844894914745456</c:v>
                </c:pt>
                <c:pt idx="2">
                  <c:v>5.90214420731593</c:v>
                </c:pt>
                <c:pt idx="3">
                  <c:v>5.973806217261896</c:v>
                </c:pt>
                <c:pt idx="4">
                  <c:v>6.064051739217082</c:v>
                </c:pt>
                <c:pt idx="5">
                  <c:v>6.178551787265575</c:v>
                </c:pt>
                <c:pt idx="6">
                  <c:v>6.325181326389046</c:v>
                </c:pt>
                <c:pt idx="7">
                  <c:v>6.5151525992581965</c:v>
                </c:pt>
                <c:pt idx="8">
                  <c:v>6.764912960932154</c:v>
                </c:pt>
                <c:pt idx="9">
                  <c:v>7.099473089524877</c:v>
                </c:pt>
                <c:pt idx="10">
                  <c:v>7.558578312351513</c:v>
                </c:pt>
                <c:pt idx="11">
                  <c:v>8.20896881703146</c:v>
                </c:pt>
                <c:pt idx="12">
                  <c:v>9.170966367688518</c:v>
                </c:pt>
                <c:pt idx="13">
                  <c:v>10.683131228583784</c:v>
                </c:pt>
                <c:pt idx="14">
                  <c:v>13.285797145469205</c:v>
                </c:pt>
                <c:pt idx="15">
                  <c:v>18.463994346950557</c:v>
                </c:pt>
                <c:pt idx="16">
                  <c:v>31.389154259734593</c:v>
                </c:pt>
                <c:pt idx="17">
                  <c:v>50.17871228889535</c:v>
                </c:pt>
                <c:pt idx="18">
                  <c:v>26.306768327352053</c:v>
                </c:pt>
                <c:pt idx="19">
                  <c:v>15.3988557820553</c:v>
                </c:pt>
                <c:pt idx="20">
                  <c:v>10.925777136088891</c:v>
                </c:pt>
                <c:pt idx="21">
                  <c:v>8.675792611042464</c:v>
                </c:pt>
                <c:pt idx="22">
                  <c:v>7.407641525933168</c:v>
                </c:pt>
                <c:pt idx="23">
                  <c:v>6.651584289172998</c:v>
                </c:pt>
                <c:pt idx="24">
                  <c:v>6.195006886842375</c:v>
                </c:pt>
                <c:pt idx="25">
                  <c:v>5.92990002356024</c:v>
                </c:pt>
                <c:pt idx="26">
                  <c:v>5.7972712662143815</c:v>
                </c:pt>
                <c:pt idx="27">
                  <c:v>5.763559959050784</c:v>
                </c:pt>
              </c:numCache>
            </c:numRef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auto val="1"/>
        <c:lblOffset val="100"/>
        <c:noMultiLvlLbl val="0"/>
      </c:catAx>
      <c:valAx>
        <c:axId val="592177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9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51.580956671036795</c:v>
                </c:pt>
                <c:pt idx="1">
                  <c:v>53.322884232363165</c:v>
                </c:pt>
                <c:pt idx="2">
                  <c:v>55.06940101627789</c:v>
                </c:pt>
                <c:pt idx="3">
                  <c:v>56.82142055365447</c:v>
                </c:pt>
                <c:pt idx="4">
                  <c:v>58.58000682674972</c:v>
                </c:pt>
                <c:pt idx="5">
                  <c:v>60.34637884575069</c:v>
                </c:pt>
                <c:pt idx="6">
                  <c:v>62.121898882345725</c:v>
                </c:pt>
                <c:pt idx="7">
                  <c:v>63.90802938605989</c:v>
                </c:pt>
                <c:pt idx="8">
                  <c:v>65.70623237136397</c:v>
                </c:pt>
                <c:pt idx="9">
                  <c:v>67.51776568183425</c:v>
                </c:pt>
                <c:pt idx="10">
                  <c:v>69.34329751085232</c:v>
                </c:pt>
                <c:pt idx="11">
                  <c:v>71.18220590406145</c:v>
                </c:pt>
                <c:pt idx="12">
                  <c:v>73.03134535786265</c:v>
                </c:pt>
                <c:pt idx="13">
                  <c:v>74.88295140498134</c:v>
                </c:pt>
                <c:pt idx="14">
                  <c:v>76.72127368990093</c:v>
                </c:pt>
                <c:pt idx="15">
                  <c:v>78.51770409709846</c:v>
                </c:pt>
                <c:pt idx="16">
                  <c:v>80.2251916634541</c:v>
                </c:pt>
                <c:pt idx="17">
                  <c:v>81.77551553576633</c:v>
                </c:pt>
                <c:pt idx="18">
                  <c:v>83.08702353491316</c:v>
                </c:pt>
                <c:pt idx="19">
                  <c:v>84.08951251441752</c:v>
                </c:pt>
                <c:pt idx="20">
                  <c:v>84.75755597776728</c:v>
                </c:pt>
                <c:pt idx="21">
                  <c:v>85.12505367497613</c:v>
                </c:pt>
                <c:pt idx="22">
                  <c:v>85.26611727623003</c:v>
                </c:pt>
                <c:pt idx="23">
                  <c:v>85.26153087045886</c:v>
                </c:pt>
                <c:pt idx="24">
                  <c:v>85.17645602632584</c:v>
                </c:pt>
                <c:pt idx="25">
                  <c:v>85.05485120841755</c:v>
                </c:pt>
                <c:pt idx="26">
                  <c:v>84.92302432732191</c:v>
                </c:pt>
                <c:pt idx="27">
                  <c:v>84.7952460694347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19.43964324224283</c:v>
                </c:pt>
                <c:pt idx="1">
                  <c:v>19.04551850989988</c:v>
                </c:pt>
                <c:pt idx="2">
                  <c:v>18.585834767856404</c:v>
                </c:pt>
                <c:pt idx="3">
                  <c:v>18.053407538269035</c:v>
                </c:pt>
                <c:pt idx="4">
                  <c:v>17.441394141890477</c:v>
                </c:pt>
                <c:pt idx="5">
                  <c:v>16.743618621468713</c:v>
                </c:pt>
                <c:pt idx="6">
                  <c:v>15.954901626169438</c:v>
                </c:pt>
                <c:pt idx="7">
                  <c:v>15.071370700660488</c:v>
                </c:pt>
                <c:pt idx="8">
                  <c:v>14.090739540945393</c:v>
                </c:pt>
                <c:pt idx="9">
                  <c:v>13.012574592973507</c:v>
                </c:pt>
                <c:pt idx="10">
                  <c:v>11.838617669170418</c:v>
                </c:pt>
                <c:pt idx="11">
                  <c:v>10.573307803038773</c:v>
                </c:pt>
                <c:pt idx="12">
                  <c:v>9.224747445242542</c:v>
                </c:pt>
                <c:pt idx="13">
                  <c:v>7.806479760046756</c:v>
                </c:pt>
                <c:pt idx="14">
                  <c:v>6.340526049937935</c:v>
                </c:pt>
                <c:pt idx="15">
                  <c:v>4.861950656811629</c:v>
                </c:pt>
                <c:pt idx="16">
                  <c:v>3.4241853010619963</c:v>
                </c:pt>
                <c:pt idx="17">
                  <c:v>2.101553820804213</c:v>
                </c:pt>
                <c:pt idx="18">
                  <c:v>0.9813918993455104</c:v>
                </c:pt>
                <c:pt idx="19">
                  <c:v>0.1390804944334576</c:v>
                </c:pt>
                <c:pt idx="20">
                  <c:v>-0.3953217329656411</c:v>
                </c:pt>
                <c:pt idx="21">
                  <c:v>-0.6516324494231185</c:v>
                </c:pt>
                <c:pt idx="22">
                  <c:v>-0.7004106292955328</c:v>
                </c:pt>
                <c:pt idx="23">
                  <c:v>-0.6193802231343142</c:v>
                </c:pt>
                <c:pt idx="24">
                  <c:v>-0.47108941309485886</c:v>
                </c:pt>
                <c:pt idx="25">
                  <c:v>-0.2972805673445862</c:v>
                </c:pt>
                <c:pt idx="26">
                  <c:v>-0.12239336554088709</c:v>
                </c:pt>
                <c:pt idx="27">
                  <c:v>0.04086888170765235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18767262"/>
        <c:axId val="34687631"/>
      </c:lineChart>
      <c:cat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auto val="1"/>
        <c:lblOffset val="100"/>
        <c:noMultiLvlLbl val="0"/>
      </c:catAx>
      <c:valAx>
        <c:axId val="34687631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zoomScale="70" zoomScaleNormal="70" workbookViewId="0" topLeftCell="A1">
      <selection activeCell="I7" sqref="I7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5.6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5.6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3.3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3.3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491.15724721261057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33.3</v>
      </c>
      <c r="D9" s="20" t="s">
        <v>14</v>
      </c>
      <c r="E9" s="31">
        <f>1/(2*PI()*SQRT(E15*E16*0.000000001))</f>
        <v>33.18970747607848</v>
      </c>
      <c r="F9" s="9" t="s">
        <v>14</v>
      </c>
      <c r="H9" s="7" t="s">
        <v>29</v>
      </c>
      <c r="I9" s="8">
        <f>I6/(1.2*(343*C18*0.0001)^2)</f>
        <v>0.08836269141783411</v>
      </c>
      <c r="J9" s="9" t="s">
        <v>16</v>
      </c>
      <c r="K9" s="20"/>
      <c r="L9" s="7" t="s">
        <v>19</v>
      </c>
      <c r="M9" s="20"/>
      <c r="N9" s="16">
        <f>I15*C10^2</f>
        <v>7.684344685745274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10.2</v>
      </c>
      <c r="D10" s="20" t="s">
        <v>70</v>
      </c>
      <c r="E10" s="32"/>
      <c r="F10" s="9"/>
      <c r="H10" s="7" t="s">
        <v>79</v>
      </c>
      <c r="I10" s="16">
        <f>I9*C10^2</f>
        <v>9.19325441511146</v>
      </c>
      <c r="J10" s="9" t="s">
        <v>13</v>
      </c>
      <c r="K10" s="20"/>
      <c r="L10" s="12" t="s">
        <v>21</v>
      </c>
      <c r="M10" s="23"/>
      <c r="N10" s="26">
        <f>((C10^2)/C14)*I12/(I12+((C10^2)/C14))</f>
        <v>42.994235958345755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4.85</v>
      </c>
      <c r="D11" s="20"/>
      <c r="E11" s="33">
        <f>E14/(2*PI()*E9*E16/1000)</f>
        <v>4.843747685801752</v>
      </c>
      <c r="F11" s="9"/>
      <c r="H11" s="7" t="s">
        <v>30</v>
      </c>
      <c r="I11" s="11">
        <f>C10^2/I12</f>
        <v>0.21985925975745665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0.57</v>
      </c>
      <c r="D12" s="20"/>
      <c r="E12" s="33">
        <f>C7/(2*PI()*E9*E16/1000)</f>
        <v>0.5735771961656824</v>
      </c>
      <c r="F12" s="9"/>
      <c r="H12" s="12" t="s">
        <v>31</v>
      </c>
      <c r="I12" s="13">
        <f>I7*2*PI()*I17*I10/1000</f>
        <v>473.21181793650345</v>
      </c>
      <c r="J12" s="14" t="s">
        <v>12</v>
      </c>
      <c r="L12" t="s">
        <v>82</v>
      </c>
    </row>
    <row r="13" spans="2:18" ht="12.75">
      <c r="B13" s="7" t="s">
        <v>5</v>
      </c>
      <c r="C13" s="10">
        <v>0.51</v>
      </c>
      <c r="D13" s="20"/>
      <c r="E13" s="33">
        <f>E11*E12/(E11+E12)</f>
        <v>0.5128478127284083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2.2</v>
      </c>
      <c r="D14" s="20" t="s">
        <v>71</v>
      </c>
      <c r="E14" s="32">
        <f>(C10^2)/C14</f>
        <v>47.29090909090908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51.1</v>
      </c>
      <c r="D15" s="20" t="s">
        <v>72</v>
      </c>
      <c r="E15" s="31">
        <f>1000*C15/(C10^2)</f>
        <v>491.15724721261057</v>
      </c>
      <c r="F15" s="9" t="s">
        <v>24</v>
      </c>
      <c r="H15" s="4" t="s">
        <v>22</v>
      </c>
      <c r="I15" s="15">
        <f>C16*I9/(C16+I9)</f>
        <v>0.07385952216210376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2.68</v>
      </c>
      <c r="W15" s="6" t="s">
        <v>112</v>
      </c>
    </row>
    <row r="16" spans="2:23" ht="12.75">
      <c r="B16" s="7" t="s">
        <v>9</v>
      </c>
      <c r="C16" s="10">
        <v>0.45</v>
      </c>
      <c r="D16" s="20" t="s">
        <v>73</v>
      </c>
      <c r="E16" s="31">
        <f>C16*C10^2</f>
        <v>46.818</v>
      </c>
      <c r="F16" s="9" t="s">
        <v>13</v>
      </c>
      <c r="H16" s="7" t="s">
        <v>23</v>
      </c>
      <c r="I16" s="16">
        <f>I15*I6/I9</f>
        <v>11.702148199401215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-31.437304119424226</v>
      </c>
      <c r="W16" s="14" t="s">
        <v>60</v>
      </c>
    </row>
    <row r="17" spans="2:21" ht="12.75">
      <c r="B17" s="7" t="s">
        <v>8</v>
      </c>
      <c r="C17" s="10">
        <v>69.3</v>
      </c>
      <c r="D17" s="20" t="s">
        <v>17</v>
      </c>
      <c r="E17" s="34">
        <f>C17/(1.2*(343*C18*0.0001)^2)</f>
        <v>0.4373953225182788</v>
      </c>
      <c r="F17" s="9" t="s">
        <v>16</v>
      </c>
      <c r="H17" s="7" t="s">
        <v>18</v>
      </c>
      <c r="I17" s="16">
        <f>E9*SQRT(C16/I15)</f>
        <v>81.92311074334978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335</v>
      </c>
      <c r="D18" s="20" t="s">
        <v>74</v>
      </c>
      <c r="E18" s="20"/>
      <c r="F18" s="9"/>
      <c r="H18" s="7" t="s">
        <v>26</v>
      </c>
      <c r="I18" s="11">
        <f>N10/(2*PI()*I17*N9/1000)</f>
        <v>10.86968842312119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1.4157771108771833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1.2526229493896297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159.54013516701102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 t="e">
        <f>(E9/(2*E13))*(1-SQRT(1-(2*E13)^2))</f>
        <v>#NUM!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 t="e">
        <f>(E9/(2*E13))*(1+SQRT(1-(2*E13)^2))</f>
        <v>#NUM!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82.54999198862478</v>
      </c>
      <c r="W25" s="14" t="s">
        <v>60</v>
      </c>
    </row>
    <row r="26" spans="2:21" ht="12.75">
      <c r="B26" s="4" t="s">
        <v>39</v>
      </c>
      <c r="C26" s="35">
        <f>E9/(2*E13)</f>
        <v>32.35824220396446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81.92311074334978</v>
      </c>
      <c r="O26" s="9" t="s">
        <v>14</v>
      </c>
      <c r="U26" t="s">
        <v>146</v>
      </c>
    </row>
    <row r="27" spans="2:15" ht="12.75">
      <c r="B27" s="27" t="s">
        <v>44</v>
      </c>
      <c r="C27" s="13">
        <f>C26*SQRT(-1+(2*E13)^2)</f>
        <v>7.382468680409925</v>
      </c>
      <c r="D27" s="14" t="s">
        <v>14</v>
      </c>
      <c r="H27" s="4" t="s">
        <v>39</v>
      </c>
      <c r="I27" s="35">
        <f>I17/(2*I20)</f>
        <v>32.70062662641969</v>
      </c>
      <c r="J27" s="6" t="s">
        <v>14</v>
      </c>
      <c r="L27" s="12" t="s">
        <v>93</v>
      </c>
      <c r="M27" s="23"/>
      <c r="N27" s="17">
        <f>N26/(2*I27)</f>
        <v>1.2526229493896297</v>
      </c>
      <c r="O27" s="14"/>
    </row>
    <row r="28" spans="8:15" ht="12.75">
      <c r="H28" s="27" t="s">
        <v>44</v>
      </c>
      <c r="I28" s="13">
        <f>I27*SQRT(-1+(2*I20)^2)</f>
        <v>75.1136811247235</v>
      </c>
      <c r="J28" s="14" t="s">
        <v>14</v>
      </c>
      <c r="L28" s="65" t="s">
        <v>148</v>
      </c>
      <c r="M28" s="70"/>
      <c r="N28" s="72">
        <f>((I17/N13)-(I20/N14))/((I20/N14)-(N13/I17))</f>
        <v>0.7035953319984657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5.818576529889272</v>
      </c>
      <c r="D35" s="3">
        <f>(2*PI()*B35*$C$8/1000)-($E$14*$E$11*(B35/$C$9-$C$9/B35))/((1+($E$11*(B35/$C$9-$C$9/B35))^2))</f>
        <v>3.4149777476217507</v>
      </c>
      <c r="E35" s="3">
        <f>SQRT(C35^2+D35^2)</f>
        <v>6.74669592103646</v>
      </c>
      <c r="H35" s="3">
        <f aca="true" t="shared" si="0" ref="H35:H62">$C$7+$N$10/(1+($I$18*(B35/$I$17-$I$17/B35))^2)</f>
        <v>5.605586581365223</v>
      </c>
      <c r="I35" s="3">
        <f aca="true" t="shared" si="1" ref="I35:I62">(2*PI()*B35*$C$8/1000)-($N$10*$I$18*(B35/$I$17-$I$17/B35))/((1+($I$18*(B35/$I$17-$I$17/B35))^2))</f>
        <v>0.6974059149623797</v>
      </c>
      <c r="J35" s="3">
        <f>SQRT(H35^2+I35^2)</f>
        <v>5.648803052984443</v>
      </c>
      <c r="L35" s="28">
        <f aca="true" t="shared" si="2" ref="L35:L62">(1000/(2*PI()*B35*$C$10))/SQRT((1+$I$19/$I$18)^2+($I$19^2)*(B35/$I$17-$I$17/B35)^2)</f>
        <v>0.13590134467057866</v>
      </c>
      <c r="M35" s="28"/>
      <c r="N35" s="3">
        <f aca="true" t="shared" si="3" ref="N35:N62">$P$31/L35</f>
        <v>58.8662313782972</v>
      </c>
      <c r="O35" s="3">
        <f>N35/J35</f>
        <v>10.421009694646072</v>
      </c>
      <c r="P35" s="29">
        <f>N35*O35/2</f>
        <v>306.722783940257</v>
      </c>
      <c r="Q35" s="29">
        <f>4*O35^2</f>
        <v>434.3897722236297</v>
      </c>
      <c r="R35" s="29">
        <f>(N35^2)/16</f>
        <v>216.57707479270138</v>
      </c>
      <c r="S35" s="29">
        <f>-37.6+20*LOG($P$31*$C$18)+40*LOG(B35)</f>
        <v>70.96269588057578</v>
      </c>
      <c r="T35" s="76">
        <f>B35</f>
        <v>10</v>
      </c>
      <c r="U35" s="29">
        <f>-37.6+20*LOG(2.83*1.41*L35*$C$18)+40*LOG(B35)</f>
        <v>47.585482181603176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23.43511773167645</v>
      </c>
      <c r="X35" s="1">
        <f aca="true" t="shared" si="5" ref="X35:X62">$N$17</f>
        <v>85</v>
      </c>
      <c r="Y35" s="29">
        <f>U35+7.95</f>
        <v>55.53548218160318</v>
      </c>
      <c r="Z35" s="3">
        <f>10/J35</f>
        <v>1.7702865379094217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66.16752488984403</v>
      </c>
      <c r="AG35" s="29">
        <f aca="true" t="shared" si="6" ref="AG35:AG62">AE35+20*LOG(T35/$R$16)</f>
        <v>42.89386388798239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5.878052210685255</v>
      </c>
      <c r="D36" s="3">
        <f aca="true" t="shared" si="8" ref="D36:D62">(2*PI()*B36*$C$8/1000)-($E$14*$E$11*(B36/$C$9-$C$9/B36))/((1+($E$11*(B36/$C$9-$C$9/B36))^2))</f>
        <v>3.844453640559998</v>
      </c>
      <c r="E36" s="3">
        <f aca="true" t="shared" si="9" ref="E36:E62">SQRT(C36^2+D36^2)</f>
        <v>7.023625957150398</v>
      </c>
      <c r="H36" s="3">
        <f t="shared" si="0"/>
        <v>5.606855261175866</v>
      </c>
      <c r="I36" s="3">
        <f t="shared" si="1"/>
        <v>0.7717808826464351</v>
      </c>
      <c r="J36" s="3">
        <f aca="true" t="shared" si="10" ref="J36:J62">SQRT(H36^2+I36^2)</f>
        <v>5.659723637298379</v>
      </c>
      <c r="L36" s="28">
        <f t="shared" si="2"/>
        <v>0.13620322381173353</v>
      </c>
      <c r="M36" s="28"/>
      <c r="N36" s="3">
        <f t="shared" si="3"/>
        <v>58.73576099092907</v>
      </c>
      <c r="O36" s="3">
        <f aca="true" t="shared" si="11" ref="O36:O62">N36/J36</f>
        <v>10.37784965397464</v>
      </c>
      <c r="P36" s="29">
        <f aca="true" t="shared" si="12" ref="P36:P62">N36*O36/2</f>
        <v>304.7754484378252</v>
      </c>
      <c r="Q36" s="29">
        <f aca="true" t="shared" si="13" ref="Q36:Q62">4*O36^2</f>
        <v>430.79905376200617</v>
      </c>
      <c r="R36" s="29">
        <f aca="true" t="shared" si="14" ref="R36:R62">(N36^2)/16</f>
        <v>215.6181011989716</v>
      </c>
      <c r="S36" s="29">
        <f aca="true" t="shared" si="15" ref="S36:S62">-37.6+20*LOG($P$31*$C$18)+40*LOG(B36)</f>
        <v>72.68286728436995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49.32492624953897</v>
      </c>
      <c r="V36" s="29">
        <f t="shared" si="4"/>
        <v>72.36840274226304</v>
      </c>
      <c r="W36" s="29">
        <f aca="true" t="shared" si="18" ref="W36:W62">V36-U36</f>
        <v>23.043476492724075</v>
      </c>
      <c r="X36" s="1">
        <f t="shared" si="5"/>
        <v>85</v>
      </c>
      <c r="Y36" s="29">
        <f aca="true" t="shared" si="19" ref="Y36:Y62">U36+7.95</f>
        <v>57.27492624953897</v>
      </c>
      <c r="Z36" s="3">
        <f aca="true" t="shared" si="20" ref="Z36:Z62">10/J36</f>
        <v>1.7668707238810366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67.92374479820856</v>
      </c>
      <c r="AG36" s="29">
        <f t="shared" si="6"/>
        <v>45.510169498244004</v>
      </c>
    </row>
    <row r="37" spans="2:33" ht="12.75">
      <c r="B37" s="75">
        <f aca="true" t="shared" si="25" ref="B37:B62">B36*2^(1/7)</f>
        <v>12.190136542044751</v>
      </c>
      <c r="C37" s="3">
        <f t="shared" si="7"/>
        <v>5.95745368868944</v>
      </c>
      <c r="D37" s="3">
        <f t="shared" si="8"/>
        <v>4.34867361017465</v>
      </c>
      <c r="E37" s="3">
        <f t="shared" si="9"/>
        <v>7.375785830723994</v>
      </c>
      <c r="H37" s="3">
        <f t="shared" si="0"/>
        <v>5.608424479040627</v>
      </c>
      <c r="I37" s="3">
        <f t="shared" si="1"/>
        <v>0.8545314577102713</v>
      </c>
      <c r="J37" s="3">
        <f t="shared" si="10"/>
        <v>5.6731516064105465</v>
      </c>
      <c r="L37" s="28">
        <f t="shared" si="2"/>
        <v>0.13657192654354092</v>
      </c>
      <c r="M37" s="28"/>
      <c r="N37" s="3">
        <f t="shared" si="3"/>
        <v>58.57719227127909</v>
      </c>
      <c r="O37" s="3">
        <f t="shared" si="11"/>
        <v>10.325335251941452</v>
      </c>
      <c r="P37" s="29">
        <f t="shared" si="12"/>
        <v>302.4145741591952</v>
      </c>
      <c r="Q37" s="29">
        <f t="shared" si="13"/>
        <v>426.45019225993934</v>
      </c>
      <c r="R37" s="29">
        <f t="shared" si="14"/>
        <v>214.4554658991499</v>
      </c>
      <c r="S37" s="29">
        <f t="shared" si="15"/>
        <v>74.40303868816412</v>
      </c>
      <c r="T37" s="76">
        <f t="shared" si="16"/>
        <v>12.190136542044751</v>
      </c>
      <c r="U37" s="29">
        <f t="shared" si="17"/>
        <v>51.06857862793007</v>
      </c>
      <c r="V37" s="29">
        <f t="shared" si="4"/>
        <v>73.65523578413429</v>
      </c>
      <c r="W37" s="29">
        <f t="shared" si="18"/>
        <v>22.586657156204218</v>
      </c>
      <c r="X37" s="1">
        <f t="shared" si="5"/>
        <v>85</v>
      </c>
      <c r="Y37" s="29">
        <f t="shared" si="19"/>
        <v>59.018578627930076</v>
      </c>
      <c r="Z37" s="3">
        <f t="shared" si="20"/>
        <v>1.7626886594569766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69.68798046369051</v>
      </c>
      <c r="AG37" s="29">
        <f t="shared" si="6"/>
        <v>48.13449086562304</v>
      </c>
    </row>
    <row r="38" spans="2:33" ht="12.75">
      <c r="B38" s="75">
        <f t="shared" si="25"/>
        <v>13.459001926323557</v>
      </c>
      <c r="C38" s="3">
        <f t="shared" si="7"/>
        <v>6.0657712971847735</v>
      </c>
      <c r="D38" s="3">
        <f t="shared" si="8"/>
        <v>4.949162742786043</v>
      </c>
      <c r="E38" s="3">
        <f t="shared" si="9"/>
        <v>7.8286520732711145</v>
      </c>
      <c r="H38" s="3">
        <f t="shared" si="0"/>
        <v>5.610371702508691</v>
      </c>
      <c r="I38" s="3">
        <f t="shared" si="1"/>
        <v>0.9467602610650033</v>
      </c>
      <c r="J38" s="3">
        <f t="shared" si="10"/>
        <v>5.6896946870849</v>
      </c>
      <c r="L38" s="28">
        <f t="shared" si="2"/>
        <v>0.13702241357468015</v>
      </c>
      <c r="M38" s="28"/>
      <c r="N38" s="3">
        <f t="shared" si="3"/>
        <v>58.384608702282335</v>
      </c>
      <c r="O38" s="3">
        <f t="shared" si="11"/>
        <v>10.261466021157549</v>
      </c>
      <c r="P38" s="29">
        <f t="shared" si="12"/>
        <v>299.55583917852476</v>
      </c>
      <c r="Q38" s="29">
        <f t="shared" si="13"/>
        <v>421.19073961348374</v>
      </c>
      <c r="R38" s="29">
        <f t="shared" si="14"/>
        <v>213.04765833241387</v>
      </c>
      <c r="S38" s="29">
        <f t="shared" si="15"/>
        <v>76.1232100919583</v>
      </c>
      <c r="T38" s="76">
        <f t="shared" si="16"/>
        <v>13.459001926323557</v>
      </c>
      <c r="U38" s="29">
        <f t="shared" si="17"/>
        <v>52.81735357791078</v>
      </c>
      <c r="V38" s="29">
        <f t="shared" si="4"/>
        <v>74.8748280919235</v>
      </c>
      <c r="W38" s="29">
        <f t="shared" si="18"/>
        <v>22.057474514012725</v>
      </c>
      <c r="X38" s="1">
        <f t="shared" si="5"/>
        <v>85</v>
      </c>
      <c r="Y38" s="29">
        <f t="shared" si="19"/>
        <v>60.76735357791078</v>
      </c>
      <c r="Z38" s="3">
        <f t="shared" si="20"/>
        <v>1.7575635512919716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71.46204687160763</v>
      </c>
      <c r="AG38" s="29">
        <f t="shared" si="6"/>
        <v>50.768642975437245</v>
      </c>
    </row>
    <row r="39" spans="2:33" ht="12.75">
      <c r="B39" s="75">
        <f t="shared" si="25"/>
        <v>14.859942891369478</v>
      </c>
      <c r="C39" s="3">
        <f t="shared" si="7"/>
        <v>6.217634497392229</v>
      </c>
      <c r="D39" s="3">
        <f t="shared" si="8"/>
        <v>5.677194071273585</v>
      </c>
      <c r="E39" s="3">
        <f t="shared" si="9"/>
        <v>8.419590920351526</v>
      </c>
      <c r="H39" s="3">
        <f t="shared" si="0"/>
        <v>5.612797558848092</v>
      </c>
      <c r="I39" s="3">
        <f t="shared" si="1"/>
        <v>1.0497722625959582</v>
      </c>
      <c r="J39" s="3">
        <f t="shared" si="10"/>
        <v>5.7101241877849676</v>
      </c>
      <c r="L39" s="28">
        <f t="shared" si="2"/>
        <v>0.13757306420991489</v>
      </c>
      <c r="M39" s="28"/>
      <c r="N39" s="3">
        <f t="shared" si="3"/>
        <v>58.150918175328684</v>
      </c>
      <c r="O39" s="3">
        <f t="shared" si="11"/>
        <v>10.183827227387535</v>
      </c>
      <c r="P39" s="29">
        <f t="shared" si="12"/>
        <v>296.0994519057485</v>
      </c>
      <c r="Q39" s="29">
        <f t="shared" si="13"/>
        <v>414.8413479891188</v>
      </c>
      <c r="R39" s="29">
        <f t="shared" si="14"/>
        <v>211.34558028961075</v>
      </c>
      <c r="S39" s="29">
        <f t="shared" si="15"/>
        <v>77.84338149575248</v>
      </c>
      <c r="T39" s="76">
        <f t="shared" si="16"/>
        <v>14.859942891369478</v>
      </c>
      <c r="U39" s="29">
        <f t="shared" si="17"/>
        <v>54.57236093090932</v>
      </c>
      <c r="V39" s="29">
        <f t="shared" si="4"/>
        <v>76.0214009686402</v>
      </c>
      <c r="W39" s="29">
        <f t="shared" si="18"/>
        <v>21.449040037730875</v>
      </c>
      <c r="X39" s="1">
        <f t="shared" si="5"/>
        <v>85</v>
      </c>
      <c r="Y39" s="29">
        <f t="shared" si="19"/>
        <v>62.52236093090932</v>
      </c>
      <c r="Z39" s="3">
        <f t="shared" si="20"/>
        <v>1.7512753963200811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73.2481860487787</v>
      </c>
      <c r="AG39" s="29">
        <f t="shared" si="6"/>
        <v>53.41486785450542</v>
      </c>
    </row>
    <row r="40" spans="2:33" ht="12.75">
      <c r="B40" s="75">
        <f t="shared" si="25"/>
        <v>16.40670712015275</v>
      </c>
      <c r="C40" s="3">
        <f t="shared" si="7"/>
        <v>6.438148952981315</v>
      </c>
      <c r="D40" s="3">
        <f t="shared" si="8"/>
        <v>6.579923215067187</v>
      </c>
      <c r="E40" s="3">
        <f t="shared" si="9"/>
        <v>9.205712979283817</v>
      </c>
      <c r="H40" s="3">
        <f t="shared" si="0"/>
        <v>5.6158343857295066</v>
      </c>
      <c r="I40" s="3">
        <f t="shared" si="1"/>
        <v>1.165131473240435</v>
      </c>
      <c r="J40" s="3">
        <f t="shared" si="10"/>
        <v>5.7354273770903355</v>
      </c>
      <c r="L40" s="28">
        <f t="shared" si="2"/>
        <v>0.13824647965555328</v>
      </c>
      <c r="M40" s="28"/>
      <c r="N40" s="3">
        <f t="shared" si="3"/>
        <v>57.867657968089496</v>
      </c>
      <c r="O40" s="3">
        <f t="shared" si="11"/>
        <v>10.089511062285752</v>
      </c>
      <c r="P40" s="29">
        <f t="shared" si="12"/>
        <v>291.92818760880357</v>
      </c>
      <c r="Q40" s="29">
        <f t="shared" si="13"/>
        <v>407.1929339039462</v>
      </c>
      <c r="R40" s="29">
        <f t="shared" si="14"/>
        <v>209.291614919487</v>
      </c>
      <c r="S40" s="29">
        <f t="shared" si="15"/>
        <v>79.56355289954665</v>
      </c>
      <c r="T40" s="76">
        <f t="shared" si="16"/>
        <v>16.40670712015275</v>
      </c>
      <c r="U40" s="29">
        <f t="shared" si="17"/>
        <v>56.33494574589078</v>
      </c>
      <c r="V40" s="29">
        <f t="shared" si="4"/>
        <v>77.0899974672194</v>
      </c>
      <c r="W40" s="29">
        <f t="shared" si="18"/>
        <v>20.755051721328627</v>
      </c>
      <c r="X40" s="1">
        <f t="shared" si="5"/>
        <v>85</v>
      </c>
      <c r="Y40" s="29">
        <f t="shared" si="19"/>
        <v>64.28494574589078</v>
      </c>
      <c r="Z40" s="3">
        <f t="shared" si="20"/>
        <v>1.7435492322584587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75.04917549050168</v>
      </c>
      <c r="AG40" s="29">
        <f t="shared" si="6"/>
        <v>56.075942998125484</v>
      </c>
    </row>
    <row r="41" spans="2:33" ht="12.75">
      <c r="B41" s="75">
        <f t="shared" si="25"/>
        <v>18.11447328527812</v>
      </c>
      <c r="C41" s="3">
        <f t="shared" si="7"/>
        <v>6.773310733734664</v>
      </c>
      <c r="D41" s="3">
        <f t="shared" si="8"/>
        <v>7.731563295242499</v>
      </c>
      <c r="E41" s="3">
        <f t="shared" si="9"/>
        <v>10.27885252759598</v>
      </c>
      <c r="H41" s="3">
        <f t="shared" si="0"/>
        <v>5.619658771788316</v>
      </c>
      <c r="I41" s="3">
        <f t="shared" si="1"/>
        <v>1.2947396866743084</v>
      </c>
      <c r="J41" s="3">
        <f t="shared" si="10"/>
        <v>5.766880921918438</v>
      </c>
      <c r="L41" s="28">
        <f t="shared" si="2"/>
        <v>0.13907047542902345</v>
      </c>
      <c r="M41" s="28"/>
      <c r="N41" s="3">
        <f t="shared" si="3"/>
        <v>57.524790760371786</v>
      </c>
      <c r="O41" s="3">
        <f t="shared" si="11"/>
        <v>9.975026628646827</v>
      </c>
      <c r="P41" s="29">
        <f t="shared" si="12"/>
        <v>286.90565982102277</v>
      </c>
      <c r="Q41" s="29">
        <f t="shared" si="13"/>
        <v>398.00462496885314</v>
      </c>
      <c r="R41" s="29">
        <f t="shared" si="14"/>
        <v>206.8188470015347</v>
      </c>
      <c r="S41" s="29">
        <f t="shared" si="15"/>
        <v>81.28372430334082</v>
      </c>
      <c r="T41" s="76">
        <f t="shared" si="16"/>
        <v>18.11447328527812</v>
      </c>
      <c r="U41" s="29">
        <f t="shared" si="17"/>
        <v>58.106734313960224</v>
      </c>
      <c r="V41" s="29">
        <f t="shared" si="4"/>
        <v>78.07680050851516</v>
      </c>
      <c r="W41" s="29">
        <f t="shared" si="18"/>
        <v>19.97006619455494</v>
      </c>
      <c r="X41" s="1">
        <f t="shared" si="5"/>
        <v>85</v>
      </c>
      <c r="Y41" s="29">
        <f t="shared" si="19"/>
        <v>66.05673431396022</v>
      </c>
      <c r="Z41" s="3">
        <f t="shared" si="20"/>
        <v>1.734039619578854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76.86846803655187</v>
      </c>
      <c r="AG41" s="29">
        <f t="shared" si="6"/>
        <v>58.75532124607276</v>
      </c>
    </row>
    <row r="42" spans="2:33" ht="12.75">
      <c r="B42" s="75">
        <f t="shared" si="25"/>
        <v>19.999999999999982</v>
      </c>
      <c r="C42" s="3">
        <f t="shared" si="7"/>
        <v>7.314615470746316</v>
      </c>
      <c r="D42" s="3">
        <f t="shared" si="8"/>
        <v>9.254702568523596</v>
      </c>
      <c r="E42" s="3">
        <f t="shared" si="9"/>
        <v>11.796318032196258</v>
      </c>
      <c r="H42" s="3">
        <f t="shared" si="0"/>
        <v>5.624510398907098</v>
      </c>
      <c r="I42" s="3">
        <f t="shared" si="1"/>
        <v>1.4409480508971182</v>
      </c>
      <c r="J42" s="3">
        <f t="shared" si="10"/>
        <v>5.806156087533153</v>
      </c>
      <c r="L42" s="28">
        <f t="shared" si="2"/>
        <v>0.14007929772512434</v>
      </c>
      <c r="M42" s="28"/>
      <c r="N42" s="3">
        <f t="shared" si="3"/>
        <v>57.11050904679926</v>
      </c>
      <c r="O42" s="3">
        <f t="shared" si="11"/>
        <v>9.836199403840633</v>
      </c>
      <c r="P42" s="29">
        <f t="shared" si="12"/>
        <v>280.875177519581</v>
      </c>
      <c r="Q42" s="29">
        <f t="shared" si="13"/>
        <v>387.0032748484593</v>
      </c>
      <c r="R42" s="29">
        <f t="shared" si="14"/>
        <v>203.85064022403375</v>
      </c>
      <c r="S42" s="29">
        <f t="shared" si="15"/>
        <v>83.003895707135</v>
      </c>
      <c r="T42" s="76">
        <f t="shared" si="16"/>
        <v>19.999999999999982</v>
      </c>
      <c r="U42" s="29">
        <f t="shared" si="17"/>
        <v>59.88968604658526</v>
      </c>
      <c r="V42" s="29">
        <f t="shared" si="4"/>
        <v>78.97940008672037</v>
      </c>
      <c r="W42" s="29">
        <f t="shared" si="18"/>
        <v>19.089714040135114</v>
      </c>
      <c r="X42" s="1">
        <f t="shared" si="5"/>
        <v>85</v>
      </c>
      <c r="Y42" s="29">
        <f t="shared" si="19"/>
        <v>67.83968604658526</v>
      </c>
      <c r="Z42" s="3">
        <f t="shared" si="20"/>
        <v>1.722309880967853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78.71037422744368</v>
      </c>
      <c r="AG42" s="29">
        <f t="shared" si="6"/>
        <v>61.45731313886165</v>
      </c>
    </row>
    <row r="43" spans="2:33" ht="12.75">
      <c r="B43" s="75">
        <f t="shared" si="25"/>
        <v>22.081790273476226</v>
      </c>
      <c r="C43" s="3">
        <f t="shared" si="7"/>
        <v>8.264437069912303</v>
      </c>
      <c r="D43" s="3">
        <f t="shared" si="8"/>
        <v>11.36218575842274</v>
      </c>
      <c r="E43" s="3">
        <f t="shared" si="9"/>
        <v>14.0499176257886</v>
      </c>
      <c r="H43" s="3">
        <f t="shared" si="0"/>
        <v>5.630721123744311</v>
      </c>
      <c r="I43" s="3">
        <f t="shared" si="1"/>
        <v>1.6067186843226786</v>
      </c>
      <c r="J43" s="3">
        <f t="shared" si="10"/>
        <v>5.85547310675508</v>
      </c>
      <c r="L43" s="28">
        <f t="shared" si="2"/>
        <v>0.14131508974274237</v>
      </c>
      <c r="M43" s="28"/>
      <c r="N43" s="3">
        <f t="shared" si="3"/>
        <v>56.6110810569744</v>
      </c>
      <c r="O43" s="3">
        <f t="shared" si="11"/>
        <v>9.6680626867991</v>
      </c>
      <c r="P43" s="29">
        <f t="shared" si="12"/>
        <v>273.6597402131468</v>
      </c>
      <c r="Q43" s="29">
        <f t="shared" si="13"/>
        <v>373.88574446350816</v>
      </c>
      <c r="R43" s="29">
        <f t="shared" si="14"/>
        <v>200.30090615245786</v>
      </c>
      <c r="S43" s="29">
        <f t="shared" si="15"/>
        <v>84.72406711092918</v>
      </c>
      <c r="T43" s="76">
        <f t="shared" si="16"/>
        <v>22.081790273476226</v>
      </c>
      <c r="U43" s="29">
        <f t="shared" si="17"/>
        <v>61.68614910769248</v>
      </c>
      <c r="V43" s="29">
        <f t="shared" si="4"/>
        <v>79.79697191230936</v>
      </c>
      <c r="W43" s="29">
        <f t="shared" si="18"/>
        <v>18.11082280461688</v>
      </c>
      <c r="X43" s="1">
        <f t="shared" si="5"/>
        <v>85</v>
      </c>
      <c r="Y43" s="29">
        <f t="shared" si="19"/>
        <v>69.63614910769248</v>
      </c>
      <c r="Z43" s="3">
        <f t="shared" si="20"/>
        <v>1.7078039327793424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80.58030296522477</v>
      </c>
      <c r="AG43" s="29">
        <f t="shared" si="6"/>
        <v>64.18732757853984</v>
      </c>
    </row>
    <row r="44" spans="2:33" ht="12.75">
      <c r="B44" s="75">
        <f t="shared" si="25"/>
        <v>24.380273084089485</v>
      </c>
      <c r="C44" s="3">
        <f t="shared" si="7"/>
        <v>10.137490119988692</v>
      </c>
      <c r="D44" s="3">
        <f t="shared" si="8"/>
        <v>14.43365780294518</v>
      </c>
      <c r="E44" s="3">
        <f t="shared" si="9"/>
        <v>17.638003954682304</v>
      </c>
      <c r="H44" s="3">
        <f t="shared" si="0"/>
        <v>5.638761234977562</v>
      </c>
      <c r="I44" s="3">
        <f t="shared" si="1"/>
        <v>1.7958646520788315</v>
      </c>
      <c r="J44" s="3">
        <f t="shared" si="10"/>
        <v>5.917833903859749</v>
      </c>
      <c r="L44" s="28">
        <f t="shared" si="2"/>
        <v>0.14282960070401854</v>
      </c>
      <c r="M44" s="28"/>
      <c r="N44" s="3">
        <f t="shared" si="3"/>
        <v>56.01079860594274</v>
      </c>
      <c r="O44" s="3">
        <f t="shared" si="11"/>
        <v>9.464746648163139</v>
      </c>
      <c r="P44" s="29">
        <f t="shared" si="12"/>
        <v>265.0640091832686</v>
      </c>
      <c r="Q44" s="29">
        <f t="shared" si="13"/>
        <v>358.3257164556615</v>
      </c>
      <c r="R44" s="29">
        <f t="shared" si="14"/>
        <v>196.07559752971733</v>
      </c>
      <c r="S44" s="29">
        <f t="shared" si="15"/>
        <v>86.44423851472337</v>
      </c>
      <c r="T44" s="76">
        <f t="shared" si="16"/>
        <v>24.380273084089485</v>
      </c>
      <c r="U44" s="29">
        <f t="shared" si="17"/>
        <v>63.498914180027974</v>
      </c>
      <c r="V44" s="29">
        <f t="shared" si="4"/>
        <v>80.53034027480776</v>
      </c>
      <c r="W44" s="29">
        <f t="shared" si="18"/>
        <v>17.031426094779782</v>
      </c>
      <c r="X44" s="1">
        <f t="shared" si="5"/>
        <v>85</v>
      </c>
      <c r="Y44" s="29">
        <f t="shared" si="19"/>
        <v>71.44891418002797</v>
      </c>
      <c r="Z44" s="3">
        <f t="shared" si="20"/>
        <v>1.6898074806522987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82.48508365672184</v>
      </c>
      <c r="AG44" s="29">
        <f t="shared" si="6"/>
        <v>66.952193971934</v>
      </c>
    </row>
    <row r="45" spans="2:33" ht="12.75">
      <c r="B45" s="75">
        <f t="shared" si="25"/>
        <v>26.918003852647093</v>
      </c>
      <c r="C45" s="3">
        <f t="shared" si="7"/>
        <v>14.501393342833953</v>
      </c>
      <c r="D45" s="3">
        <f t="shared" si="8"/>
        <v>19.043806652934947</v>
      </c>
      <c r="E45" s="3">
        <f t="shared" si="9"/>
        <v>23.936519812160626</v>
      </c>
      <c r="H45" s="3">
        <f t="shared" si="0"/>
        <v>5.649315585711513</v>
      </c>
      <c r="I45" s="3">
        <f t="shared" si="1"/>
        <v>2.013416478811583</v>
      </c>
      <c r="J45" s="3">
        <f t="shared" si="10"/>
        <v>5.997383804969718</v>
      </c>
      <c r="L45" s="28">
        <f t="shared" si="2"/>
        <v>0.1446860395916275</v>
      </c>
      <c r="M45" s="28"/>
      <c r="N45" s="3">
        <f t="shared" si="3"/>
        <v>55.29213476697397</v>
      </c>
      <c r="O45" s="3">
        <f t="shared" si="11"/>
        <v>9.219375741995414</v>
      </c>
      <c r="P45" s="29">
        <f t="shared" si="12"/>
        <v>254.87948299689054</v>
      </c>
      <c r="Q45" s="29">
        <f t="shared" si="13"/>
        <v>339.987556288374</v>
      </c>
      <c r="R45" s="29">
        <f t="shared" si="14"/>
        <v>191.07626044307574</v>
      </c>
      <c r="S45" s="29">
        <f t="shared" si="15"/>
        <v>88.16440991851753</v>
      </c>
      <c r="T45" s="76">
        <f t="shared" si="16"/>
        <v>26.918003852647093</v>
      </c>
      <c r="U45" s="29">
        <f t="shared" si="17"/>
        <v>65.33125372445785</v>
      </c>
      <c r="V45" s="29">
        <f t="shared" si="4"/>
        <v>81.18191518002274</v>
      </c>
      <c r="W45" s="29">
        <f t="shared" si="18"/>
        <v>15.85066145556489</v>
      </c>
      <c r="X45" s="1">
        <f t="shared" si="5"/>
        <v>85</v>
      </c>
      <c r="Y45" s="29">
        <f t="shared" si="19"/>
        <v>73.28125372445786</v>
      </c>
      <c r="Z45" s="3">
        <f t="shared" si="20"/>
        <v>1.6673937045205485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84.43340462005311</v>
      </c>
      <c r="AG45" s="29">
        <f t="shared" si="6"/>
        <v>69.76060063716236</v>
      </c>
    </row>
    <row r="46" spans="2:33" ht="12.75">
      <c r="B46" s="75">
        <f t="shared" si="25"/>
        <v>29.719885782738935</v>
      </c>
      <c r="C46" s="3">
        <f t="shared" si="7"/>
        <v>26.9084262445486</v>
      </c>
      <c r="D46" s="3">
        <f t="shared" si="8"/>
        <v>24.145906856642874</v>
      </c>
      <c r="E46" s="3">
        <f t="shared" si="9"/>
        <v>36.15367506752232</v>
      </c>
      <c r="H46" s="3">
        <f t="shared" si="0"/>
        <v>5.66341390824385</v>
      </c>
      <c r="I46" s="3">
        <f t="shared" si="1"/>
        <v>2.2662004077642806</v>
      </c>
      <c r="J46" s="3">
        <f t="shared" si="10"/>
        <v>6.099993556081913</v>
      </c>
      <c r="L46" s="28">
        <f t="shared" si="2"/>
        <v>0.14696075346141507</v>
      </c>
      <c r="M46" s="28"/>
      <c r="N46" s="3">
        <f t="shared" si="3"/>
        <v>54.436302288695195</v>
      </c>
      <c r="O46" s="3">
        <f t="shared" si="11"/>
        <v>8.923993408881595</v>
      </c>
      <c r="P46" s="29">
        <f t="shared" si="12"/>
        <v>242.894601414101</v>
      </c>
      <c r="Q46" s="29">
        <f t="shared" si="13"/>
        <v>318.5506334470486</v>
      </c>
      <c r="R46" s="29">
        <f t="shared" si="14"/>
        <v>185.2069379291376</v>
      </c>
      <c r="S46" s="29">
        <f t="shared" si="15"/>
        <v>89.8845813223117</v>
      </c>
      <c r="T46" s="76">
        <f t="shared" si="16"/>
        <v>29.719885782738935</v>
      </c>
      <c r="U46" s="29">
        <f t="shared" si="17"/>
        <v>67.18691994431524</v>
      </c>
      <c r="V46" s="29">
        <f t="shared" si="4"/>
        <v>81.75551370710022</v>
      </c>
      <c r="W46" s="29">
        <f t="shared" si="18"/>
        <v>14.568593762784985</v>
      </c>
      <c r="X46" s="1">
        <f t="shared" si="5"/>
        <v>85</v>
      </c>
      <c r="Y46" s="29">
        <f t="shared" si="19"/>
        <v>75.13691994431524</v>
      </c>
      <c r="Z46" s="3">
        <f t="shared" si="20"/>
        <v>1.6393459940674264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86.43642151300499</v>
      </c>
      <c r="AG46" s="29">
        <f t="shared" si="6"/>
        <v>72.62370323201132</v>
      </c>
    </row>
    <row r="47" spans="2:33" ht="12.75">
      <c r="B47" s="75">
        <f t="shared" si="25"/>
        <v>32.81341424030548</v>
      </c>
      <c r="C47" s="3">
        <f t="shared" si="7"/>
        <v>51.948359853088846</v>
      </c>
      <c r="D47" s="3">
        <f t="shared" si="8"/>
        <v>7.289879269137499</v>
      </c>
      <c r="E47" s="3">
        <f t="shared" si="9"/>
        <v>52.45735821774305</v>
      </c>
      <c r="H47" s="3">
        <f t="shared" si="0"/>
        <v>5.68266431229321</v>
      </c>
      <c r="I47" s="3">
        <f t="shared" si="1"/>
        <v>2.563786043819867</v>
      </c>
      <c r="J47" s="3">
        <f t="shared" si="10"/>
        <v>6.234233919632499</v>
      </c>
      <c r="L47" s="28">
        <f t="shared" si="2"/>
        <v>0.1497438908162295</v>
      </c>
      <c r="M47" s="28"/>
      <c r="N47" s="3">
        <f t="shared" si="3"/>
        <v>53.424550119496075</v>
      </c>
      <c r="O47" s="3">
        <f t="shared" si="11"/>
        <v>8.569545321559797</v>
      </c>
      <c r="P47" s="29">
        <f t="shared" si="12"/>
        <v>228.91205176648225</v>
      </c>
      <c r="Q47" s="29">
        <f t="shared" si="13"/>
        <v>293.74842807306965</v>
      </c>
      <c r="R47" s="29">
        <f t="shared" si="14"/>
        <v>178.38640971690927</v>
      </c>
      <c r="S47" s="29">
        <f t="shared" si="15"/>
        <v>91.60475272610589</v>
      </c>
      <c r="T47" s="76">
        <f t="shared" si="16"/>
        <v>32.81341424030548</v>
      </c>
      <c r="U47" s="29">
        <f t="shared" si="17"/>
        <v>69.0700462153049</v>
      </c>
      <c r="V47" s="29">
        <f t="shared" si="4"/>
        <v>82.25609280310519</v>
      </c>
      <c r="W47" s="29">
        <f t="shared" si="18"/>
        <v>13.186046587800291</v>
      </c>
      <c r="X47" s="1">
        <f t="shared" si="5"/>
        <v>85</v>
      </c>
      <c r="Y47" s="29">
        <f t="shared" si="19"/>
        <v>77.0200462153049</v>
      </c>
      <c r="Z47" s="3">
        <f t="shared" si="20"/>
        <v>1.6040463237204756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88.50862213446534</v>
      </c>
      <c r="AG47" s="29">
        <f t="shared" si="6"/>
        <v>75.55598955536875</v>
      </c>
    </row>
    <row r="48" spans="2:33" ht="12.75">
      <c r="B48" s="75">
        <f t="shared" si="25"/>
        <v>36.22894657055622</v>
      </c>
      <c r="C48" s="3">
        <f t="shared" si="7"/>
        <v>33.94295117082914</v>
      </c>
      <c r="D48" s="3">
        <f t="shared" si="8"/>
        <v>-22.422956561111206</v>
      </c>
      <c r="E48" s="3">
        <f t="shared" si="9"/>
        <v>40.6806208793176</v>
      </c>
      <c r="H48" s="3">
        <f t="shared" si="0"/>
        <v>5.709694993147545</v>
      </c>
      <c r="I48" s="3">
        <f t="shared" si="1"/>
        <v>2.9201107686972385</v>
      </c>
      <c r="J48" s="3">
        <f t="shared" si="10"/>
        <v>6.413085358564606</v>
      </c>
      <c r="L48" s="28">
        <f t="shared" si="2"/>
        <v>0.1531370245798483</v>
      </c>
      <c r="M48" s="28"/>
      <c r="N48" s="3">
        <f t="shared" si="3"/>
        <v>52.24079560086177</v>
      </c>
      <c r="O48" s="3">
        <f t="shared" si="11"/>
        <v>8.145969167725914</v>
      </c>
      <c r="P48" s="29">
        <f t="shared" si="12"/>
        <v>212.77595513104578</v>
      </c>
      <c r="Q48" s="29">
        <f t="shared" si="13"/>
        <v>265.4272547261649</v>
      </c>
      <c r="R48" s="29">
        <f t="shared" si="14"/>
        <v>170.56879531318867</v>
      </c>
      <c r="S48" s="29">
        <f t="shared" si="15"/>
        <v>93.32492412990007</v>
      </c>
      <c r="T48" s="76">
        <f t="shared" si="16"/>
        <v>36.22894657055622</v>
      </c>
      <c r="U48" s="29">
        <f t="shared" si="17"/>
        <v>70.98483944544525</v>
      </c>
      <c r="V48" s="29">
        <f t="shared" si="4"/>
        <v>82.6894311650281</v>
      </c>
      <c r="W48" s="29">
        <f t="shared" si="18"/>
        <v>11.70459171958285</v>
      </c>
      <c r="X48" s="1">
        <f t="shared" si="5"/>
        <v>85</v>
      </c>
      <c r="Y48" s="29">
        <f t="shared" si="19"/>
        <v>78.93483944544525</v>
      </c>
      <c r="Z48" s="3">
        <f t="shared" si="20"/>
        <v>1.559311850830912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90.66909389836968</v>
      </c>
      <c r="AG48" s="29">
        <f t="shared" si="6"/>
        <v>78.57654702117019</v>
      </c>
    </row>
    <row r="49" spans="2:33" ht="12.75">
      <c r="B49" s="75">
        <f t="shared" si="25"/>
        <v>39.99999999999994</v>
      </c>
      <c r="C49" s="3">
        <f t="shared" si="7"/>
        <v>16.888167470566167</v>
      </c>
      <c r="D49" s="3">
        <f t="shared" si="8"/>
        <v>-19.330108045115175</v>
      </c>
      <c r="E49" s="3">
        <f t="shared" si="9"/>
        <v>25.668332192600975</v>
      </c>
      <c r="H49" s="3">
        <f t="shared" si="0"/>
        <v>5.749046457903318</v>
      </c>
      <c r="I49" s="3">
        <f t="shared" si="1"/>
        <v>3.3564189907718474</v>
      </c>
      <c r="J49" s="3">
        <f t="shared" si="10"/>
        <v>6.6571077516249195</v>
      </c>
      <c r="L49" s="28">
        <f t="shared" si="2"/>
        <v>0.15724304816136367</v>
      </c>
      <c r="M49" s="28"/>
      <c r="N49" s="3">
        <f t="shared" si="3"/>
        <v>50.87665301292275</v>
      </c>
      <c r="O49" s="3">
        <f t="shared" si="11"/>
        <v>7.642455990066313</v>
      </c>
      <c r="P49" s="29">
        <f t="shared" si="12"/>
        <v>194.41129078656843</v>
      </c>
      <c r="Q49" s="29">
        <f t="shared" si="13"/>
        <v>233.6285342404019</v>
      </c>
      <c r="R49" s="29">
        <f t="shared" si="14"/>
        <v>161.77711386233386</v>
      </c>
      <c r="S49" s="29">
        <f t="shared" si="15"/>
        <v>95.04509553369425</v>
      </c>
      <c r="T49" s="76">
        <f t="shared" si="16"/>
        <v>39.99999999999994</v>
      </c>
      <c r="U49" s="29">
        <f t="shared" si="17"/>
        <v>72.93483583828174</v>
      </c>
      <c r="V49" s="29">
        <f t="shared" si="4"/>
        <v>83.06179973983886</v>
      </c>
      <c r="W49" s="29">
        <f t="shared" si="18"/>
        <v>10.126963901557119</v>
      </c>
      <c r="X49" s="1">
        <f t="shared" si="5"/>
        <v>85</v>
      </c>
      <c r="Y49" s="29">
        <f t="shared" si="19"/>
        <v>80.88483583828175</v>
      </c>
      <c r="Z49" s="3">
        <f t="shared" si="20"/>
        <v>1.5021538441463744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92.9434616119231</v>
      </c>
      <c r="AG49" s="29">
        <f t="shared" si="6"/>
        <v>81.7110004366207</v>
      </c>
    </row>
    <row r="50" spans="2:33" ht="12.75">
      <c r="B50" s="75">
        <f t="shared" si="25"/>
        <v>44.163580546952424</v>
      </c>
      <c r="C50" s="3">
        <f t="shared" si="7"/>
        <v>11.046864143333426</v>
      </c>
      <c r="D50" s="3">
        <f t="shared" si="8"/>
        <v>-14.181270489642321</v>
      </c>
      <c r="E50" s="3">
        <f t="shared" si="9"/>
        <v>17.97614085674859</v>
      </c>
      <c r="H50" s="3">
        <f t="shared" si="0"/>
        <v>5.809126092252816</v>
      </c>
      <c r="I50" s="3">
        <f t="shared" si="1"/>
        <v>3.90694460199994</v>
      </c>
      <c r="J50" s="3">
        <f t="shared" si="10"/>
        <v>7.000725825140486</v>
      </c>
      <c r="L50" s="28">
        <f t="shared" si="2"/>
        <v>0.16213784438298978</v>
      </c>
      <c r="M50" s="28"/>
      <c r="N50" s="3">
        <f t="shared" si="3"/>
        <v>49.34073245172178</v>
      </c>
      <c r="O50" s="3">
        <f t="shared" si="11"/>
        <v>7.047945267979644</v>
      </c>
      <c r="P50" s="29">
        <f t="shared" si="12"/>
        <v>173.8753909008811</v>
      </c>
      <c r="Q50" s="29">
        <f t="shared" si="13"/>
        <v>198.69413000174663</v>
      </c>
      <c r="R50" s="29">
        <f t="shared" si="14"/>
        <v>152.1567424295244</v>
      </c>
      <c r="S50" s="29">
        <f t="shared" si="15"/>
        <v>96.76526693748843</v>
      </c>
      <c r="T50" s="76">
        <f t="shared" si="16"/>
        <v>44.163580546952424</v>
      </c>
      <c r="U50" s="29">
        <f t="shared" si="17"/>
        <v>74.92126605703466</v>
      </c>
      <c r="V50" s="29">
        <f t="shared" si="4"/>
        <v>83.37965475391009</v>
      </c>
      <c r="W50" s="29">
        <f t="shared" si="18"/>
        <v>8.458388696875431</v>
      </c>
      <c r="X50" s="1">
        <f t="shared" si="5"/>
        <v>85</v>
      </c>
      <c r="Y50" s="29">
        <f t="shared" si="19"/>
        <v>82.87126605703466</v>
      </c>
      <c r="Z50" s="3">
        <f t="shared" si="20"/>
        <v>1.4284233163493911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95.36704148857613</v>
      </c>
      <c r="AG50" s="29">
        <f t="shared" si="6"/>
        <v>84.99466601517082</v>
      </c>
    </row>
    <row r="51" spans="2:33" ht="12.75">
      <c r="B51" s="75">
        <f t="shared" si="25"/>
        <v>48.76054616817894</v>
      </c>
      <c r="C51" s="3">
        <f t="shared" si="7"/>
        <v>8.686124043674422</v>
      </c>
      <c r="D51" s="3">
        <f t="shared" si="8"/>
        <v>-10.668933225315232</v>
      </c>
      <c r="E51" s="3">
        <f t="shared" si="9"/>
        <v>13.757720998346135</v>
      </c>
      <c r="H51" s="3">
        <f t="shared" si="0"/>
        <v>5.906955566651367</v>
      </c>
      <c r="I51" s="3">
        <f t="shared" si="1"/>
        <v>4.6308463143791165</v>
      </c>
      <c r="J51" s="3">
        <f t="shared" si="10"/>
        <v>7.505788543104064</v>
      </c>
      <c r="L51" s="28">
        <f t="shared" si="2"/>
        <v>0.167801279781732</v>
      </c>
      <c r="M51" s="28"/>
      <c r="N51" s="3">
        <f t="shared" si="3"/>
        <v>47.675440916815546</v>
      </c>
      <c r="O51" s="3">
        <f t="shared" si="11"/>
        <v>6.351823082015455</v>
      </c>
      <c r="P51" s="29">
        <f t="shared" si="12"/>
        <v>151.41298303034654</v>
      </c>
      <c r="Q51" s="29">
        <f t="shared" si="13"/>
        <v>161.38262586089726</v>
      </c>
      <c r="R51" s="29">
        <f t="shared" si="14"/>
        <v>142.0592291632981</v>
      </c>
      <c r="S51" s="29">
        <f t="shared" si="15"/>
        <v>98.48543834128259</v>
      </c>
      <c r="T51" s="76">
        <f t="shared" si="16"/>
        <v>48.76054616817894</v>
      </c>
      <c r="U51" s="29">
        <f t="shared" si="17"/>
        <v>76.9396549404241</v>
      </c>
      <c r="V51" s="29">
        <f t="shared" si="4"/>
        <v>83.6493769645161</v>
      </c>
      <c r="W51" s="29">
        <f t="shared" si="18"/>
        <v>6.709722024091988</v>
      </c>
      <c r="X51" s="1">
        <f t="shared" si="5"/>
        <v>85</v>
      </c>
      <c r="Y51" s="29">
        <f t="shared" si="19"/>
        <v>84.88965494042411</v>
      </c>
      <c r="Z51" s="3">
        <f t="shared" si="20"/>
        <v>1.3323050526366733</v>
      </c>
      <c r="AB51" s="3">
        <f t="shared" si="21"/>
        <v>43.68725214521966</v>
      </c>
      <c r="AC51" s="3">
        <f t="shared" si="22"/>
        <v>5.82047467688885</v>
      </c>
      <c r="AD51" s="29">
        <f t="shared" si="23"/>
        <v>127.14027240705455</v>
      </c>
      <c r="AE51" s="29">
        <f t="shared" si="24"/>
        <v>97.72663856033397</v>
      </c>
      <c r="AG51" s="29">
        <f t="shared" si="6"/>
        <v>88.21434878882575</v>
      </c>
    </row>
    <row r="52" spans="2:33" ht="12.75">
      <c r="B52" s="75">
        <f t="shared" si="25"/>
        <v>53.83600770529416</v>
      </c>
      <c r="C52" s="3">
        <f t="shared" si="7"/>
        <v>7.540120160879199</v>
      </c>
      <c r="D52" s="3">
        <f t="shared" si="8"/>
        <v>-8.263820895218924</v>
      </c>
      <c r="E52" s="3">
        <f t="shared" si="9"/>
        <v>11.186784516953647</v>
      </c>
      <c r="H52" s="3">
        <f t="shared" si="0"/>
        <v>6.081385148389504</v>
      </c>
      <c r="I52" s="3">
        <f t="shared" si="1"/>
        <v>5.640095214560042</v>
      </c>
      <c r="J52" s="3">
        <f t="shared" si="10"/>
        <v>8.294209989646726</v>
      </c>
      <c r="L52" s="28">
        <f t="shared" si="2"/>
        <v>0.1739642394453104</v>
      </c>
      <c r="M52" s="28"/>
      <c r="N52" s="3">
        <f t="shared" si="3"/>
        <v>45.986462651796785</v>
      </c>
      <c r="O52" s="3">
        <f t="shared" si="11"/>
        <v>5.544405399573863</v>
      </c>
      <c r="P52" s="29">
        <f t="shared" si="12"/>
        <v>127.48379591696194</v>
      </c>
      <c r="Q52" s="29">
        <f t="shared" si="13"/>
        <v>122.96172493929524</v>
      </c>
      <c r="R52" s="29">
        <f t="shared" si="14"/>
        <v>132.1721717015688</v>
      </c>
      <c r="S52" s="29">
        <f t="shared" si="15"/>
        <v>100.20560974507677</v>
      </c>
      <c r="T52" s="76">
        <f t="shared" si="16"/>
        <v>53.83600770529416</v>
      </c>
      <c r="U52" s="29">
        <f t="shared" si="17"/>
        <v>78.97312062325122</v>
      </c>
      <c r="V52" s="29">
        <f t="shared" si="4"/>
        <v>83.87706935657054</v>
      </c>
      <c r="W52" s="29">
        <f t="shared" si="18"/>
        <v>4.903948733319325</v>
      </c>
      <c r="X52" s="1">
        <f t="shared" si="5"/>
        <v>85</v>
      </c>
      <c r="Y52" s="29">
        <f t="shared" si="19"/>
        <v>86.92312062325122</v>
      </c>
      <c r="Z52" s="3">
        <f t="shared" si="20"/>
        <v>1.2056603356416744</v>
      </c>
      <c r="AB52" s="3">
        <f t="shared" si="21"/>
        <v>43.68725214521966</v>
      </c>
      <c r="AC52" s="3">
        <f t="shared" si="22"/>
        <v>5.2671987084667995</v>
      </c>
      <c r="AD52" s="29">
        <f t="shared" si="23"/>
        <v>115.05471903788221</v>
      </c>
      <c r="AE52" s="29">
        <f t="shared" si="24"/>
        <v>99.7601042431611</v>
      </c>
      <c r="AG52" s="29">
        <f t="shared" si="6"/>
        <v>91.10790017354995</v>
      </c>
    </row>
    <row r="53" spans="2:33" ht="12.75">
      <c r="B53" s="75">
        <f t="shared" si="25"/>
        <v>59.439771565477834</v>
      </c>
      <c r="C53" s="3">
        <f t="shared" si="7"/>
        <v>6.906632466611889</v>
      </c>
      <c r="D53" s="3">
        <f t="shared" si="8"/>
        <v>-6.518967744222175</v>
      </c>
      <c r="E53" s="3">
        <f t="shared" si="9"/>
        <v>9.497289743872543</v>
      </c>
      <c r="H53" s="3">
        <f t="shared" si="0"/>
        <v>6.437542917094822</v>
      </c>
      <c r="I53" s="3">
        <f t="shared" si="1"/>
        <v>7.17451148262537</v>
      </c>
      <c r="J53" s="3">
        <f t="shared" si="10"/>
        <v>9.639272473779387</v>
      </c>
      <c r="L53" s="28">
        <f t="shared" si="2"/>
        <v>0.1798093592119355</v>
      </c>
      <c r="M53" s="28"/>
      <c r="N53" s="3">
        <f t="shared" si="3"/>
        <v>44.49156615129615</v>
      </c>
      <c r="O53" s="3">
        <f t="shared" si="11"/>
        <v>4.615656033411389</v>
      </c>
      <c r="P53" s="29">
        <f t="shared" si="12"/>
        <v>102.678882871076</v>
      </c>
      <c r="Q53" s="29">
        <f t="shared" si="13"/>
        <v>85.21712247506782</v>
      </c>
      <c r="R53" s="29">
        <f t="shared" si="14"/>
        <v>123.71871616219757</v>
      </c>
      <c r="S53" s="29">
        <f t="shared" si="15"/>
        <v>101.92578114887095</v>
      </c>
      <c r="T53" s="76">
        <f t="shared" si="16"/>
        <v>59.439771565477834</v>
      </c>
      <c r="U53" s="29">
        <f t="shared" si="17"/>
        <v>80.98033823940312</v>
      </c>
      <c r="V53" s="29">
        <f t="shared" si="4"/>
        <v>84.06841543425867</v>
      </c>
      <c r="W53" s="29">
        <f t="shared" si="18"/>
        <v>3.0880771948555434</v>
      </c>
      <c r="X53" s="1">
        <f t="shared" si="5"/>
        <v>85</v>
      </c>
      <c r="Y53" s="29">
        <f t="shared" si="19"/>
        <v>88.93033823940313</v>
      </c>
      <c r="Z53" s="3">
        <f t="shared" si="20"/>
        <v>1.0374226921380072</v>
      </c>
      <c r="AB53" s="3">
        <f t="shared" si="21"/>
        <v>43.68725214521966</v>
      </c>
      <c r="AC53" s="3">
        <f t="shared" si="22"/>
        <v>4.532214673260571</v>
      </c>
      <c r="AD53" s="29">
        <f t="shared" si="23"/>
        <v>99.00000260349944</v>
      </c>
      <c r="AE53" s="29">
        <f t="shared" si="24"/>
        <v>101.767321859313</v>
      </c>
      <c r="AG53" s="29">
        <f t="shared" si="6"/>
        <v>93.97520349159895</v>
      </c>
    </row>
    <row r="54" spans="2:33" ht="12.75">
      <c r="B54" s="75">
        <f t="shared" si="25"/>
        <v>65.62682848061091</v>
      </c>
      <c r="C54" s="3">
        <f t="shared" si="7"/>
        <v>6.522895225795797</v>
      </c>
      <c r="D54" s="3">
        <f t="shared" si="8"/>
        <v>-5.180881787213031</v>
      </c>
      <c r="E54" s="3">
        <f t="shared" si="9"/>
        <v>8.330047912214269</v>
      </c>
      <c r="H54" s="3">
        <f t="shared" si="0"/>
        <v>7.345411920369706</v>
      </c>
      <c r="I54" s="3">
        <f t="shared" si="1"/>
        <v>9.845797047113596</v>
      </c>
      <c r="J54" s="3">
        <f t="shared" si="10"/>
        <v>12.283924282282928</v>
      </c>
      <c r="L54" s="28">
        <f t="shared" si="2"/>
        <v>0.1835233643282373</v>
      </c>
      <c r="M54" s="28"/>
      <c r="N54" s="3">
        <f t="shared" si="3"/>
        <v>43.59117995293367</v>
      </c>
      <c r="O54" s="3">
        <f t="shared" si="11"/>
        <v>3.5486363275460038</v>
      </c>
      <c r="P54" s="29">
        <f t="shared" si="12"/>
        <v>77.34462237078776</v>
      </c>
      <c r="Q54" s="29">
        <f t="shared" si="13"/>
        <v>50.37127914071675</v>
      </c>
      <c r="R54" s="29">
        <f t="shared" si="14"/>
        <v>118.7619356055654</v>
      </c>
      <c r="S54" s="29">
        <f t="shared" si="15"/>
        <v>103.64595255266514</v>
      </c>
      <c r="T54" s="76">
        <f t="shared" si="16"/>
        <v>65.62682848061091</v>
      </c>
      <c r="U54" s="29">
        <f t="shared" si="17"/>
        <v>82.87809101770696</v>
      </c>
      <c r="V54" s="29">
        <f t="shared" si="4"/>
        <v>84.22859300885098</v>
      </c>
      <c r="W54" s="29">
        <f t="shared" si="18"/>
        <v>1.3505019911440144</v>
      </c>
      <c r="X54" s="1">
        <f t="shared" si="5"/>
        <v>85</v>
      </c>
      <c r="Y54" s="29">
        <f t="shared" si="19"/>
        <v>90.82809101770697</v>
      </c>
      <c r="Z54" s="3">
        <f t="shared" si="20"/>
        <v>0.8140720970108041</v>
      </c>
      <c r="AB54" s="3">
        <f t="shared" si="21"/>
        <v>43.59117995293367</v>
      </c>
      <c r="AC54" s="3">
        <f t="shared" si="22"/>
        <v>3.5486363275460038</v>
      </c>
      <c r="AD54" s="29">
        <f t="shared" si="23"/>
        <v>77.34462237078776</v>
      </c>
      <c r="AE54" s="29">
        <f t="shared" si="24"/>
        <v>103.64595255266514</v>
      </c>
      <c r="AG54" s="29">
        <f t="shared" si="6"/>
        <v>96.71391988684817</v>
      </c>
    </row>
    <row r="55" spans="2:33" ht="12.75">
      <c r="B55" s="75">
        <f t="shared" si="25"/>
        <v>72.4578931411124</v>
      </c>
      <c r="C55" s="3">
        <f t="shared" si="7"/>
        <v>6.274483915786337</v>
      </c>
      <c r="D55" s="3">
        <f t="shared" si="8"/>
        <v>-4.104940214415828</v>
      </c>
      <c r="E55" s="3">
        <f t="shared" si="9"/>
        <v>7.497978565812902</v>
      </c>
      <c r="H55" s="3">
        <f t="shared" si="0"/>
        <v>10.869052399191943</v>
      </c>
      <c r="I55" s="3">
        <f t="shared" si="1"/>
        <v>15.60117219285064</v>
      </c>
      <c r="J55" s="3">
        <f t="shared" si="10"/>
        <v>19.01401782494579</v>
      </c>
      <c r="L55" s="28">
        <f t="shared" si="2"/>
        <v>0.18206904243497996</v>
      </c>
      <c r="M55" s="28"/>
      <c r="N55" s="3">
        <f t="shared" si="3"/>
        <v>43.93937537655222</v>
      </c>
      <c r="O55" s="3">
        <f t="shared" si="11"/>
        <v>2.310893772220259</v>
      </c>
      <c r="P55" s="29">
        <f t="shared" si="12"/>
        <v>50.76961445646136</v>
      </c>
      <c r="Q55" s="29">
        <f t="shared" si="13"/>
        <v>21.36092010594551</v>
      </c>
      <c r="R55" s="29">
        <f t="shared" si="14"/>
        <v>120.66679428009772</v>
      </c>
      <c r="S55" s="29">
        <f t="shared" si="15"/>
        <v>105.36612395645929</v>
      </c>
      <c r="T55" s="76">
        <f t="shared" si="16"/>
        <v>72.4578931411124</v>
      </c>
      <c r="U55" s="29">
        <f t="shared" si="17"/>
        <v>84.52915734239326</v>
      </c>
      <c r="V55" s="29">
        <f t="shared" si="4"/>
        <v>84.36223424480164</v>
      </c>
      <c r="W55" s="29">
        <f t="shared" si="18"/>
        <v>-0.16692309759162072</v>
      </c>
      <c r="X55" s="1">
        <f t="shared" si="5"/>
        <v>85</v>
      </c>
      <c r="Y55" s="29">
        <f t="shared" si="19"/>
        <v>92.47915734239326</v>
      </c>
      <c r="Z55" s="3">
        <f t="shared" si="20"/>
        <v>0.5259277703463766</v>
      </c>
      <c r="AB55" s="3">
        <f t="shared" si="21"/>
        <v>43.68725214521966</v>
      </c>
      <c r="AC55" s="3">
        <f t="shared" si="22"/>
        <v>2.2976339113295334</v>
      </c>
      <c r="AD55" s="29">
        <f t="shared" si="23"/>
        <v>50.1886560108303</v>
      </c>
      <c r="AE55" s="29">
        <f t="shared" si="24"/>
        <v>105.31614096230314</v>
      </c>
      <c r="AG55" s="29">
        <f t="shared" si="6"/>
        <v>99.24419399838327</v>
      </c>
    </row>
    <row r="56" spans="2:33" ht="12.75">
      <c r="B56" s="75">
        <f t="shared" si="25"/>
        <v>79.99999999999984</v>
      </c>
      <c r="C56" s="3">
        <f t="shared" si="7"/>
        <v>6.1055012744861665</v>
      </c>
      <c r="D56" s="3">
        <f t="shared" si="8"/>
        <v>-3.2043742074566315</v>
      </c>
      <c r="E56" s="3">
        <f t="shared" si="9"/>
        <v>6.895299839322836</v>
      </c>
      <c r="H56" s="3">
        <f t="shared" si="0"/>
        <v>39.5411907872262</v>
      </c>
      <c r="I56" s="3">
        <f t="shared" si="1"/>
        <v>19.187911880521415</v>
      </c>
      <c r="J56" s="3">
        <f t="shared" si="10"/>
        <v>43.95090136967019</v>
      </c>
      <c r="L56" s="28">
        <f t="shared" si="2"/>
        <v>0.17226126358668178</v>
      </c>
      <c r="M56" s="28"/>
      <c r="N56" s="3">
        <f t="shared" si="3"/>
        <v>46.44108509034827</v>
      </c>
      <c r="O56" s="3">
        <f t="shared" si="11"/>
        <v>1.0566583083184844</v>
      </c>
      <c r="P56" s="29">
        <f t="shared" si="12"/>
        <v>24.536179204021092</v>
      </c>
      <c r="Q56" s="29">
        <f t="shared" si="13"/>
        <v>4.466107122153925</v>
      </c>
      <c r="R56" s="29">
        <f t="shared" si="14"/>
        <v>134.7983990230605</v>
      </c>
      <c r="S56" s="29">
        <f t="shared" si="15"/>
        <v>107.08629536025347</v>
      </c>
      <c r="T56" s="76">
        <f t="shared" si="16"/>
        <v>79.99999999999984</v>
      </c>
      <c r="U56" s="29">
        <f t="shared" si="17"/>
        <v>85.76835915538211</v>
      </c>
      <c r="V56" s="29">
        <f t="shared" si="4"/>
        <v>84.47342122555301</v>
      </c>
      <c r="W56" s="29">
        <f t="shared" si="18"/>
        <v>-1.2949379298291035</v>
      </c>
      <c r="X56" s="1">
        <f t="shared" si="5"/>
        <v>85</v>
      </c>
      <c r="Y56" s="29">
        <f t="shared" si="19"/>
        <v>93.71835915538212</v>
      </c>
      <c r="Z56" s="3">
        <f t="shared" si="20"/>
        <v>0.22752661921288464</v>
      </c>
      <c r="AB56" s="3">
        <f t="shared" si="21"/>
        <v>43.68725214521966</v>
      </c>
      <c r="AC56" s="3">
        <f t="shared" si="22"/>
        <v>0.9940012783302672</v>
      </c>
      <c r="AD56" s="29">
        <f t="shared" si="23"/>
        <v>21.712592239542523</v>
      </c>
      <c r="AE56" s="29">
        <f t="shared" si="24"/>
        <v>106.55534277529199</v>
      </c>
      <c r="AG56" s="29">
        <f t="shared" si="6"/>
        <v>101.34348151326921</v>
      </c>
    </row>
    <row r="57" spans="2:33" ht="12.75">
      <c r="B57" s="75">
        <f t="shared" si="25"/>
        <v>88.3271610939048</v>
      </c>
      <c r="C57" s="3">
        <f t="shared" si="7"/>
        <v>5.986114286839935</v>
      </c>
      <c r="D57" s="3">
        <f t="shared" si="8"/>
        <v>-2.4242358613602124</v>
      </c>
      <c r="E57" s="3">
        <f t="shared" si="9"/>
        <v>6.458365409808745</v>
      </c>
      <c r="H57" s="3">
        <f t="shared" si="0"/>
        <v>17.27571260838845</v>
      </c>
      <c r="I57" s="3">
        <f t="shared" si="1"/>
        <v>-17.29097674705431</v>
      </c>
      <c r="J57" s="3">
        <f t="shared" si="10"/>
        <v>24.442342829499886</v>
      </c>
      <c r="L57" s="28">
        <f t="shared" si="2"/>
        <v>0.15358557435084044</v>
      </c>
      <c r="M57" s="28"/>
      <c r="N57" s="3">
        <f t="shared" si="3"/>
        <v>52.08822530249712</v>
      </c>
      <c r="O57" s="3">
        <f t="shared" si="11"/>
        <v>2.1310651628546404</v>
      </c>
      <c r="P57" s="29">
        <f t="shared" si="12"/>
        <v>55.501701168537615</v>
      </c>
      <c r="Q57" s="29">
        <f t="shared" si="13"/>
        <v>18.1657549133307</v>
      </c>
      <c r="R57" s="29">
        <f t="shared" si="14"/>
        <v>169.57395094773133</v>
      </c>
      <c r="S57" s="29">
        <f t="shared" si="15"/>
        <v>108.80646676404766</v>
      </c>
      <c r="T57" s="76">
        <f t="shared" si="16"/>
        <v>88.3271610939048</v>
      </c>
      <c r="U57" s="29">
        <f t="shared" si="17"/>
        <v>86.49178651082138</v>
      </c>
      <c r="V57" s="29">
        <f t="shared" si="4"/>
        <v>84.5657066469345</v>
      </c>
      <c r="W57" s="29">
        <f t="shared" si="18"/>
        <v>-1.9260798638868835</v>
      </c>
      <c r="X57" s="1">
        <f t="shared" si="5"/>
        <v>85</v>
      </c>
      <c r="Y57" s="29">
        <f t="shared" si="19"/>
        <v>94.44178651082139</v>
      </c>
      <c r="Z57" s="3">
        <f t="shared" si="20"/>
        <v>0.40912608377012155</v>
      </c>
      <c r="AB57" s="3">
        <f t="shared" si="21"/>
        <v>43.68725214521966</v>
      </c>
      <c r="AC57" s="3">
        <f t="shared" si="22"/>
        <v>1.787359438085156</v>
      </c>
      <c r="AD57" s="29">
        <f t="shared" si="23"/>
        <v>39.04241122288217</v>
      </c>
      <c r="AE57" s="29">
        <f t="shared" si="24"/>
        <v>107.27877013073126</v>
      </c>
      <c r="AG57" s="29">
        <f t="shared" si="6"/>
        <v>102.92699457060556</v>
      </c>
    </row>
    <row r="58" spans="2:33" ht="12.75">
      <c r="B58" s="75">
        <f t="shared" si="25"/>
        <v>97.52109233635782</v>
      </c>
      <c r="C58" s="3">
        <f t="shared" si="7"/>
        <v>5.899248806923354</v>
      </c>
      <c r="D58" s="3">
        <f t="shared" si="8"/>
        <v>-1.7279075579521526</v>
      </c>
      <c r="E58" s="3">
        <f t="shared" si="9"/>
        <v>6.147096958305993</v>
      </c>
      <c r="H58" s="3">
        <f t="shared" si="0"/>
        <v>8.373511727003363</v>
      </c>
      <c r="I58" s="3">
        <f t="shared" si="1"/>
        <v>-8.539796599965348</v>
      </c>
      <c r="J58" s="3">
        <f t="shared" si="10"/>
        <v>11.960093001772293</v>
      </c>
      <c r="L58" s="28">
        <f t="shared" si="2"/>
        <v>0.12962891593655207</v>
      </c>
      <c r="M58" s="28"/>
      <c r="N58" s="3">
        <f t="shared" si="3"/>
        <v>61.714625492321986</v>
      </c>
      <c r="O58" s="3">
        <f t="shared" si="11"/>
        <v>5.160045618639995</v>
      </c>
      <c r="P58" s="29">
        <f t="shared" si="12"/>
        <v>159.22514143883208</v>
      </c>
      <c r="Q58" s="29">
        <f t="shared" si="13"/>
        <v>106.50428314578322</v>
      </c>
      <c r="R58" s="29">
        <f t="shared" si="14"/>
        <v>238.0434374785974</v>
      </c>
      <c r="S58" s="29">
        <f t="shared" si="15"/>
        <v>110.52663816784184</v>
      </c>
      <c r="T58" s="76">
        <f t="shared" si="16"/>
        <v>97.52109233635782</v>
      </c>
      <c r="U58" s="29">
        <f t="shared" si="17"/>
        <v>86.73898717397583</v>
      </c>
      <c r="V58" s="29">
        <f t="shared" si="4"/>
        <v>84.64215064732454</v>
      </c>
      <c r="W58" s="29">
        <f t="shared" si="18"/>
        <v>-2.0968365266512876</v>
      </c>
      <c r="X58" s="1">
        <f t="shared" si="5"/>
        <v>85</v>
      </c>
      <c r="Y58" s="29">
        <f t="shared" si="19"/>
        <v>94.68898717397583</v>
      </c>
      <c r="Z58" s="3">
        <f t="shared" si="20"/>
        <v>0.8361138996593221</v>
      </c>
      <c r="AB58" s="3">
        <f t="shared" si="21"/>
        <v>43.68725214521966</v>
      </c>
      <c r="AC58" s="3">
        <f t="shared" si="22"/>
        <v>3.6527518756539696</v>
      </c>
      <c r="AD58" s="29">
        <f t="shared" si="23"/>
        <v>79.78934610780951</v>
      </c>
      <c r="AE58" s="29">
        <f t="shared" si="24"/>
        <v>107.52597079388572</v>
      </c>
      <c r="AG58" s="29">
        <f t="shared" si="6"/>
        <v>104.03428093565711</v>
      </c>
    </row>
    <row r="59" spans="2:33" ht="12.75">
      <c r="B59" s="75">
        <f t="shared" si="25"/>
        <v>107.67201541058824</v>
      </c>
      <c r="C59" s="3">
        <f t="shared" si="7"/>
        <v>5.834565634494193</v>
      </c>
      <c r="D59" s="3">
        <f t="shared" si="8"/>
        <v>-1.0897919838448442</v>
      </c>
      <c r="E59" s="3">
        <f t="shared" si="9"/>
        <v>5.935469881253977</v>
      </c>
      <c r="H59" s="3">
        <f t="shared" si="0"/>
        <v>6.756072626300747</v>
      </c>
      <c r="I59" s="3">
        <f t="shared" si="1"/>
        <v>-4.72218078144507</v>
      </c>
      <c r="J59" s="3">
        <f t="shared" si="10"/>
        <v>8.242785249204267</v>
      </c>
      <c r="L59" s="28">
        <f t="shared" si="2"/>
        <v>0.10537123170389913</v>
      </c>
      <c r="M59" s="28"/>
      <c r="N59" s="3">
        <f t="shared" si="3"/>
        <v>75.9220507403822</v>
      </c>
      <c r="O59" s="3">
        <f t="shared" si="11"/>
        <v>9.210727738868544</v>
      </c>
      <c r="P59" s="29">
        <f t="shared" si="12"/>
        <v>349.6486693731117</v>
      </c>
      <c r="Q59" s="29">
        <f t="shared" si="13"/>
        <v>339.35002191824975</v>
      </c>
      <c r="R59" s="29">
        <f t="shared" si="14"/>
        <v>360.2598617890731</v>
      </c>
      <c r="S59" s="29">
        <f t="shared" si="15"/>
        <v>112.24680957163602</v>
      </c>
      <c r="T59" s="76">
        <f t="shared" si="16"/>
        <v>107.67201541058824</v>
      </c>
      <c r="U59" s="29">
        <f t="shared" si="17"/>
        <v>86.65956192798187</v>
      </c>
      <c r="V59" s="29">
        <f t="shared" si="4"/>
        <v>84.70536661323098</v>
      </c>
      <c r="W59" s="29">
        <f t="shared" si="18"/>
        <v>-1.9541953147508906</v>
      </c>
      <c r="X59" s="1">
        <f t="shared" si="5"/>
        <v>85</v>
      </c>
      <c r="Y59" s="29">
        <f t="shared" si="19"/>
        <v>94.60956192798187</v>
      </c>
      <c r="Z59" s="3">
        <f t="shared" si="20"/>
        <v>1.2131821584173104</v>
      </c>
      <c r="AB59" s="3">
        <f t="shared" si="21"/>
        <v>43.68725214521966</v>
      </c>
      <c r="AC59" s="3">
        <f t="shared" si="22"/>
        <v>5.300059485285885</v>
      </c>
      <c r="AD59" s="29">
        <f t="shared" si="23"/>
        <v>115.77251755917379</v>
      </c>
      <c r="AE59" s="29">
        <f t="shared" si="24"/>
        <v>107.44654554789174</v>
      </c>
      <c r="AG59" s="29">
        <f t="shared" si="6"/>
        <v>104.81494139156023</v>
      </c>
    </row>
    <row r="60" spans="2:33" ht="12.75">
      <c r="B60" s="75">
        <f t="shared" si="25"/>
        <v>118.8795431309556</v>
      </c>
      <c r="C60" s="3">
        <f t="shared" si="7"/>
        <v>5.7855059920659855</v>
      </c>
      <c r="D60" s="3">
        <f t="shared" si="8"/>
        <v>-0.4911581543871173</v>
      </c>
      <c r="E60" s="3">
        <f t="shared" si="9"/>
        <v>5.8063168977289195</v>
      </c>
      <c r="H60" s="3">
        <f t="shared" si="0"/>
        <v>6.217730574244139</v>
      </c>
      <c r="I60" s="3">
        <f t="shared" si="1"/>
        <v>-2.651462799227839</v>
      </c>
      <c r="J60" s="3">
        <f t="shared" si="10"/>
        <v>6.759469540546763</v>
      </c>
      <c r="L60" s="28">
        <f t="shared" si="2"/>
        <v>0.08400489261680616</v>
      </c>
      <c r="M60" s="28"/>
      <c r="N60" s="3">
        <f t="shared" si="3"/>
        <v>95.23254837658713</v>
      </c>
      <c r="O60" s="3">
        <f t="shared" si="11"/>
        <v>14.088760635037039</v>
      </c>
      <c r="P60" s="29">
        <f t="shared" si="12"/>
        <v>670.8542893711606</v>
      </c>
      <c r="Q60" s="29">
        <f t="shared" si="13"/>
        <v>793.972704925477</v>
      </c>
      <c r="R60" s="29">
        <f t="shared" si="14"/>
        <v>566.8273918936881</v>
      </c>
      <c r="S60" s="29">
        <f t="shared" si="15"/>
        <v>113.9669809754302</v>
      </c>
      <c r="T60" s="76">
        <f t="shared" si="16"/>
        <v>118.8795431309556</v>
      </c>
      <c r="U60" s="29">
        <f t="shared" si="17"/>
        <v>86.41138381913721</v>
      </c>
      <c r="V60" s="29">
        <f t="shared" si="4"/>
        <v>84.75757064107296</v>
      </c>
      <c r="W60" s="29">
        <f t="shared" si="18"/>
        <v>-1.6538131780642544</v>
      </c>
      <c r="X60" s="1">
        <f t="shared" si="5"/>
        <v>85</v>
      </c>
      <c r="Y60" s="29">
        <f t="shared" si="19"/>
        <v>94.36138381913722</v>
      </c>
      <c r="Z60" s="3">
        <f t="shared" si="20"/>
        <v>1.4794060303127152</v>
      </c>
      <c r="AB60" s="3">
        <f t="shared" si="21"/>
        <v>43.68725214521966</v>
      </c>
      <c r="AC60" s="3">
        <f t="shared" si="22"/>
        <v>6</v>
      </c>
      <c r="AD60" s="29">
        <f t="shared" si="23"/>
        <v>131.061756435659</v>
      </c>
      <c r="AE60" s="29">
        <f t="shared" si="24"/>
        <v>106.55255017065085</v>
      </c>
      <c r="AG60" s="29">
        <f t="shared" si="6"/>
        <v>104.78103171621642</v>
      </c>
    </row>
    <row r="61" spans="2:33" ht="12.75">
      <c r="B61" s="75">
        <f t="shared" si="25"/>
        <v>131.25365696122176</v>
      </c>
      <c r="C61" s="3">
        <f t="shared" si="7"/>
        <v>5.747744259685962</v>
      </c>
      <c r="D61" s="3">
        <f t="shared" si="8"/>
        <v>0.08232681167866795</v>
      </c>
      <c r="E61" s="3">
        <f t="shared" si="9"/>
        <v>5.748333826307768</v>
      </c>
      <c r="H61" s="3">
        <f t="shared" si="0"/>
        <v>5.977115180320628</v>
      </c>
      <c r="I61" s="3">
        <f t="shared" si="1"/>
        <v>-1.2874549566799511</v>
      </c>
      <c r="J61" s="3">
        <f t="shared" si="10"/>
        <v>6.114200368347366</v>
      </c>
      <c r="L61" s="28">
        <f t="shared" si="2"/>
        <v>0.06651144798612472</v>
      </c>
      <c r="M61" s="28"/>
      <c r="N61" s="3">
        <f t="shared" si="3"/>
        <v>120.28004564971911</v>
      </c>
      <c r="O61" s="3">
        <f t="shared" si="11"/>
        <v>19.67224467689961</v>
      </c>
      <c r="P61" s="29">
        <f t="shared" si="12"/>
        <v>1183.0892438849644</v>
      </c>
      <c r="Q61" s="29">
        <f t="shared" si="13"/>
        <v>1547.9888425112201</v>
      </c>
      <c r="R61" s="29">
        <f t="shared" si="14"/>
        <v>904.2055863436572</v>
      </c>
      <c r="S61" s="29">
        <f t="shared" si="15"/>
        <v>115.68715237922436</v>
      </c>
      <c r="T61" s="76">
        <f t="shared" si="16"/>
        <v>131.25365696122176</v>
      </c>
      <c r="U61" s="29">
        <f t="shared" si="17"/>
        <v>86.10339165770388</v>
      </c>
      <c r="V61" s="29">
        <f t="shared" si="4"/>
        <v>84.80063096178102</v>
      </c>
      <c r="W61" s="29">
        <f t="shared" si="18"/>
        <v>-1.3027606959228564</v>
      </c>
      <c r="X61" s="1">
        <f t="shared" si="5"/>
        <v>85</v>
      </c>
      <c r="Y61" s="29">
        <f t="shared" si="19"/>
        <v>94.05339165770388</v>
      </c>
      <c r="Z61" s="3">
        <f t="shared" si="20"/>
        <v>1.6355368482474093</v>
      </c>
      <c r="AB61" s="3">
        <f t="shared" si="21"/>
        <v>43.68725214521966</v>
      </c>
      <c r="AC61" s="3">
        <f t="shared" si="22"/>
        <v>6</v>
      </c>
      <c r="AD61" s="29">
        <f t="shared" si="23"/>
        <v>131.061756435659</v>
      </c>
      <c r="AE61" s="29">
        <f t="shared" si="24"/>
        <v>105.37309903937783</v>
      </c>
      <c r="AG61" s="29">
        <f t="shared" si="6"/>
        <v>104.4616662868405</v>
      </c>
    </row>
    <row r="62" spans="2:33" ht="12.75">
      <c r="B62" s="75">
        <f t="shared" si="25"/>
        <v>144.91578628222473</v>
      </c>
      <c r="C62" s="3">
        <f t="shared" si="7"/>
        <v>5.7183321759477606</v>
      </c>
      <c r="D62" s="3">
        <f t="shared" si="8"/>
        <v>0.6421252553160541</v>
      </c>
      <c r="E62" s="3">
        <f t="shared" si="9"/>
        <v>5.754272127558286</v>
      </c>
      <c r="H62" s="3">
        <f t="shared" si="0"/>
        <v>5.849732569783155</v>
      </c>
      <c r="I62" s="3">
        <f t="shared" si="1"/>
        <v>-0.26245708616764407</v>
      </c>
      <c r="J62" s="3">
        <f t="shared" si="10"/>
        <v>5.855617376507916</v>
      </c>
      <c r="L62" s="28">
        <f t="shared" si="2"/>
        <v>0.0526565624330584</v>
      </c>
      <c r="M62" s="28"/>
      <c r="N62" s="3">
        <f t="shared" si="3"/>
        <v>151.9278819267835</v>
      </c>
      <c r="O62" s="3">
        <f t="shared" si="11"/>
        <v>25.94566416451683</v>
      </c>
      <c r="P62" s="29">
        <f t="shared" si="12"/>
        <v>1970.9349008493455</v>
      </c>
      <c r="Q62" s="29">
        <f t="shared" si="13"/>
        <v>2692.7099557515717</v>
      </c>
      <c r="R62" s="29">
        <f t="shared" si="14"/>
        <v>1442.6300816724167</v>
      </c>
      <c r="S62" s="29">
        <f t="shared" si="15"/>
        <v>117.40732378301854</v>
      </c>
      <c r="T62" s="76">
        <f t="shared" si="16"/>
        <v>144.91578628222473</v>
      </c>
      <c r="U62" s="29">
        <f t="shared" si="17"/>
        <v>85.79468508163335</v>
      </c>
      <c r="V62" s="29">
        <f t="shared" si="4"/>
        <v>84.83611495114235</v>
      </c>
      <c r="W62" s="29">
        <f t="shared" si="18"/>
        <v>-0.9585701304909975</v>
      </c>
      <c r="X62" s="1">
        <f t="shared" si="5"/>
        <v>85</v>
      </c>
      <c r="Y62" s="29">
        <f t="shared" si="19"/>
        <v>93.74468508163335</v>
      </c>
      <c r="Z62" s="3">
        <f t="shared" si="20"/>
        <v>1.707761856182558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104.6890529433445</v>
      </c>
      <c r="AG62" s="29">
        <f t="shared" si="6"/>
        <v>104.63770589270425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2006-07-27T16:25:21Z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