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<sst xmlns="http://schemas.openxmlformats.org/spreadsheetml/2006/main" count="296" uniqueCount="169">
  <si>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</si>
  <si>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</si>
  <si>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</si>
  <si>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</si>
  <si>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</si>
  <si>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</si>
  <si>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</si>
  <si>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</si>
  <si>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</si>
  <si>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</si>
  <si>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</si>
  <si>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</si>
  <si>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</si>
  <si>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</si>
  <si>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</si>
  <si>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</si>
  <si>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</si>
  <si>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</si>
  <si>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</si>
  <si>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</si>
  <si>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</si>
  <si>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</si>
  <si>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</si>
  <si>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</si>
  <si>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</si>
  <si>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</si>
  <si>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</si>
  <si>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</si>
  <si>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</si>
  <si>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</si>
  <si>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</si>
  <si>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</si>
  <si>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</si>
  <si>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</si>
  <si>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</si>
  <si>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</si>
  <si>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</si>
  <si>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</si>
  <si>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</si>
  <si>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</si>
  <si>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</si>
  <si>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</si>
  <si>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</si>
  <si>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</si>
  <si>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</si>
  <si>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</si>
  <si>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</si>
  <si>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</si>
  <si>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</si>
  <si>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</si>
  <si>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</si>
  <si>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</si>
  <si>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</si>
  <si>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</si>
  <si>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</si>
  <si>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</si>
  <si>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</si>
  <si>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</si>
  <si>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</si>
  <si>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</si>
  <si>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</si>
  <si>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</si>
  <si>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</si>
  <si>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</si>
  <si>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</si>
  <si>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</si>
  <si>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</si>
  <si>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</si>
  <si>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</si>
  <si>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</si>
  <si>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</si>
  <si>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</si>
  <si>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</si>
  <si>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</si>
  <si>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</si>
  <si>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</si>
  <si>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</si>
  <si>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</si>
  <si>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</si>
  <si>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</si>
  <si>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</si>
  <si>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</si>
  <si>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</si>
  <si>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</si>
  <si>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</si>
  <si>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</si>
  <si>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</si>
  <si>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</si>
  <si>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</si>
  <si>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</si>
  <si>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</si>
  <si>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</si>
  <si>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</si>
  <si>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</si>
  <si>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</si>
  <si>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</si>
  <si>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</si>
  <si>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</si>
  <si>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</si>
  <si>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</si>
  <si>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</si>
  <si>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</si>
  <si>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</si>
  <si>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</si>
  <si>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</si>
  <si>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</si>
  <si>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</si>
  <si>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</si>
  <si>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</si>
  <si>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</si>
  <si>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</si>
  <si>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</si>
  <si>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</si>
  <si>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</si>
  <si>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</si>
  <si>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</si>
  <si>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</si>
  <si>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</si>
  <si>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</si>
  <si>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</si>
  <si>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</si>
  <si>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</si>
  <si>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</si>
  <si>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</si>
  <si>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</si>
  <si>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</si>
  <si>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</si>
  <si>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</si>
  <si>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</si>
  <si>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</si>
  <si>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</si>
  <si>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</si>
  <si>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</si>
  <si>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</si>
  <si>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</si>
  <si>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</si>
  <si>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</si>
  <si>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</si>
  <si>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</si>
  <si>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</si>
  <si>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</si>
  <si>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</si>
  <si>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</si>
  <si>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</si>
  <si>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</si>
  <si>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</si>
  <si>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</si>
  <si>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</si>
  <si>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</si>
  <si>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</si>
  <si>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</si>
  <si>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</si>
  <si>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</si>
  <si>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</si>
  <si>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</si>
  <si>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</si>
  <si>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</si>
  <si>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</si>
  <si>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</si>
  <si>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</si>
  <si>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</si>
  <si>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</si>
  <si>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</si>
  <si>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</si>
  <si>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</si>
  <si>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</si>
  <si>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</si>
  <si>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</si>
  <si>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SEAS L16RN-SL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</si>
</sst>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2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275"/>
          <c:w val="0.873"/>
          <c:h val="0.842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28.165907585097322</c:v>
                </c:pt>
                <c:pt idx="1">
                  <c:v>28.008747753666846</c:v>
                </c:pt>
                <c:pt idx="2">
                  <c:v>27.818257160759796</c:v>
                </c:pt>
                <c:pt idx="3">
                  <c:v>27.587657725283396</c:v>
                </c:pt>
                <c:pt idx="4">
                  <c:v>27.308934065941973</c:v>
                </c:pt>
                <c:pt idx="5">
                  <c:v>26.97267718798533</c:v>
                </c:pt>
                <c:pt idx="6">
                  <c:v>26.56794491241017</c:v>
                </c:pt>
                <c:pt idx="7">
                  <c:v>26.082163243327614</c:v>
                </c:pt>
                <c:pt idx="8">
                  <c:v>25.5011042340338</c:v>
                </c:pt>
                <c:pt idx="9">
                  <c:v>24.808988997595822</c:v>
                </c:pt>
                <c:pt idx="10">
                  <c:v>23.98877571632366</c:v>
                </c:pt>
                <c:pt idx="11">
                  <c:v>23.022692108173942</c:v>
                </c:pt>
                <c:pt idx="12">
                  <c:v>21.893037273629623</c:v>
                </c:pt>
                <c:pt idx="13">
                  <c:v>20.583162708030002</c:v>
                </c:pt>
                <c:pt idx="14">
                  <c:v>19.078265027007237</c:v>
                </c:pt>
                <c:pt idx="15">
                  <c:v>17.365093246610247</c:v>
                </c:pt>
                <c:pt idx="16">
                  <c:v>15.429048679600603</c:v>
                </c:pt>
                <c:pt idx="17">
                  <c:v>13.248279682633523</c:v>
                </c:pt>
                <c:pt idx="18">
                  <c:v>10.798778084009776</c:v>
                </c:pt>
                <c:pt idx="19">
                  <c:v>8.187124052271532</c:v>
                </c:pt>
                <c:pt idx="20">
                  <c:v>6.6602693237072215</c:v>
                </c:pt>
                <c:pt idx="21">
                  <c:v>10.30363059053123</c:v>
                </c:pt>
                <c:pt idx="22">
                  <c:v>20.722207397738106</c:v>
                </c:pt>
                <c:pt idx="23">
                  <c:v>38.998831172194095</c:v>
                </c:pt>
                <c:pt idx="24">
                  <c:v>68.92149463952835</c:v>
                </c:pt>
                <c:pt idx="25">
                  <c:v>116.8594010472477</c:v>
                </c:pt>
                <c:pt idx="26">
                  <c:v>183.0868468235274</c:v>
                </c:pt>
                <c:pt idx="27">
                  <c:v>196.60606302064738</c:v>
                </c:pt>
              </c:numCache>
            </c:numRef>
          </c:val>
          <c:smooth val="0"/>
        </c:ser>
        <c:marker val="1"/>
        <c:axId val="3659936"/>
        <c:axId val="32939425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58.30369179364848</c:v>
                </c:pt>
                <c:pt idx="1">
                  <c:v>60.02386319744266</c:v>
                </c:pt>
                <c:pt idx="2">
                  <c:v>61.744034601236834</c:v>
                </c:pt>
                <c:pt idx="3">
                  <c:v>63.464206005031016</c:v>
                </c:pt>
                <c:pt idx="4">
                  <c:v>65.18437740882518</c:v>
                </c:pt>
                <c:pt idx="5">
                  <c:v>66.90454881261937</c:v>
                </c:pt>
                <c:pt idx="6">
                  <c:v>68.62472021641354</c:v>
                </c:pt>
                <c:pt idx="7">
                  <c:v>70.34489162020772</c:v>
                </c:pt>
                <c:pt idx="8">
                  <c:v>72.06506302400189</c:v>
                </c:pt>
                <c:pt idx="9">
                  <c:v>73.78523442779607</c:v>
                </c:pt>
                <c:pt idx="10">
                  <c:v>75.50540583159025</c:v>
                </c:pt>
                <c:pt idx="11">
                  <c:v>77.22557723538442</c:v>
                </c:pt>
                <c:pt idx="12">
                  <c:v>78.9457486391786</c:v>
                </c:pt>
                <c:pt idx="13">
                  <c:v>80.66592004297277</c:v>
                </c:pt>
                <c:pt idx="14">
                  <c:v>82.38609144676695</c:v>
                </c:pt>
                <c:pt idx="15">
                  <c:v>84.10626285056114</c:v>
                </c:pt>
                <c:pt idx="16">
                  <c:v>85.8264342543553</c:v>
                </c:pt>
                <c:pt idx="17">
                  <c:v>87.54660565814949</c:v>
                </c:pt>
                <c:pt idx="18">
                  <c:v>89.26677706194367</c:v>
                </c:pt>
                <c:pt idx="19">
                  <c:v>90.98694846573784</c:v>
                </c:pt>
                <c:pt idx="20">
                  <c:v>92.70711986953201</c:v>
                </c:pt>
                <c:pt idx="21">
                  <c:v>94.42729127332619</c:v>
                </c:pt>
                <c:pt idx="22">
                  <c:v>96.14746267712036</c:v>
                </c:pt>
                <c:pt idx="23">
                  <c:v>97.86763408091454</c:v>
                </c:pt>
                <c:pt idx="24">
                  <c:v>99.58780548470872</c:v>
                </c:pt>
                <c:pt idx="25">
                  <c:v>101.3079768885029</c:v>
                </c:pt>
                <c:pt idx="26">
                  <c:v>103.02814829229708</c:v>
                </c:pt>
                <c:pt idx="27">
                  <c:v>104.74831969609126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58.30369179364848</c:v>
                </c:pt>
                <c:pt idx="1">
                  <c:v>60.02386319744266</c:v>
                </c:pt>
                <c:pt idx="2">
                  <c:v>61.744034601236834</c:v>
                </c:pt>
                <c:pt idx="3">
                  <c:v>63.464206005031016</c:v>
                </c:pt>
                <c:pt idx="4">
                  <c:v>65.18437740882518</c:v>
                </c:pt>
                <c:pt idx="5">
                  <c:v>66.90454881261937</c:v>
                </c:pt>
                <c:pt idx="6">
                  <c:v>68.62472021641354</c:v>
                </c:pt>
                <c:pt idx="7">
                  <c:v>70.34489162020772</c:v>
                </c:pt>
                <c:pt idx="8">
                  <c:v>72.06506302400189</c:v>
                </c:pt>
                <c:pt idx="9">
                  <c:v>73.78523442779607</c:v>
                </c:pt>
                <c:pt idx="10">
                  <c:v>75.50540583159025</c:v>
                </c:pt>
                <c:pt idx="11">
                  <c:v>77.22557723538442</c:v>
                </c:pt>
                <c:pt idx="12">
                  <c:v>78.9457486391786</c:v>
                </c:pt>
                <c:pt idx="13">
                  <c:v>80.66592004297277</c:v>
                </c:pt>
                <c:pt idx="14">
                  <c:v>82.38609144676695</c:v>
                </c:pt>
                <c:pt idx="15">
                  <c:v>84.10626285056114</c:v>
                </c:pt>
                <c:pt idx="16">
                  <c:v>85.8264342543553</c:v>
                </c:pt>
                <c:pt idx="17">
                  <c:v>87.54660565814949</c:v>
                </c:pt>
                <c:pt idx="18">
                  <c:v>89.26677706194367</c:v>
                </c:pt>
                <c:pt idx="19">
                  <c:v>90.98694846573784</c:v>
                </c:pt>
                <c:pt idx="20">
                  <c:v>92.70711986953201</c:v>
                </c:pt>
                <c:pt idx="21">
                  <c:v>94.42729127332619</c:v>
                </c:pt>
                <c:pt idx="22">
                  <c:v>96.14746267712036</c:v>
                </c:pt>
                <c:pt idx="23">
                  <c:v>97.86763408091454</c:v>
                </c:pt>
                <c:pt idx="24">
                  <c:v>99.58780548470872</c:v>
                </c:pt>
                <c:pt idx="25">
                  <c:v>101.3079768885029</c:v>
                </c:pt>
                <c:pt idx="26">
                  <c:v>102.80917942077657</c:v>
                </c:pt>
                <c:pt idx="27">
                  <c:v>102.76124600791009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936"/>
        <c:crossesAt val="1"/>
        <c:crossBetween val="between"/>
        <c:dispUnits/>
      </c:valAx>
      <c:catAx>
        <c:axId val="28019370"/>
        <c:scaling>
          <c:orientation val="minMax"/>
        </c:scaling>
        <c:axPos val="b"/>
        <c:delete val="1"/>
        <c:majorTickMark val="out"/>
        <c:minorTickMark val="none"/>
        <c:tickLblPos val="none"/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2395"/>
          <c:w val="0.17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25"/>
          <c:w val="0.895"/>
          <c:h val="0.797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18.49593857173497</c:v>
                </c:pt>
                <c:pt idx="1">
                  <c:v>18.469377685116797</c:v>
                </c:pt>
                <c:pt idx="2">
                  <c:v>18.43736059830185</c:v>
                </c:pt>
                <c:pt idx="3">
                  <c:v>18.398870604960006</c:v>
                </c:pt>
                <c:pt idx="4">
                  <c:v>18.352757233793394</c:v>
                </c:pt>
                <c:pt idx="5">
                  <c:v>18.297751955790545</c:v>
                </c:pt>
                <c:pt idx="6">
                  <c:v>18.232510598935416</c:v>
                </c:pt>
                <c:pt idx="7">
                  <c:v>18.155700674004784</c:v>
                </c:pt>
                <c:pt idx="8">
                  <c:v>18.06616252924905</c:v>
                </c:pt>
                <c:pt idx="9">
                  <c:v>17.963189978923435</c:v>
                </c:pt>
                <c:pt idx="10">
                  <c:v>17.847001919644587</c:v>
                </c:pt>
                <c:pt idx="11">
                  <c:v>17.719515725499235</c:v>
                </c:pt>
                <c:pt idx="12">
                  <c:v>17.585590736452342</c:v>
                </c:pt>
                <c:pt idx="13">
                  <c:v>17.45498847061469</c:v>
                </c:pt>
                <c:pt idx="14">
                  <c:v>17.345386456243453</c:v>
                </c:pt>
                <c:pt idx="15">
                  <c:v>17.286841337559302</c:v>
                </c:pt>
                <c:pt idx="16">
                  <c:v>17.32799921336273</c:v>
                </c:pt>
                <c:pt idx="17">
                  <c:v>17.543833832902322</c:v>
                </c:pt>
                <c:pt idx="18">
                  <c:v>18.04341318146876</c:v>
                </c:pt>
                <c:pt idx="19">
                  <c:v>18.974251287355216</c:v>
                </c:pt>
                <c:pt idx="20">
                  <c:v>20.518888868640243</c:v>
                </c:pt>
                <c:pt idx="21">
                  <c:v>22.882732053350697</c:v>
                </c:pt>
                <c:pt idx="22">
                  <c:v>26.27994916410505</c:v>
                </c:pt>
                <c:pt idx="23">
                  <c:v>30.928488329582972</c:v>
                </c:pt>
                <c:pt idx="24">
                  <c:v>37.05925303428544</c:v>
                </c:pt>
                <c:pt idx="25">
                  <c:v>44.93498266810336</c:v>
                </c:pt>
                <c:pt idx="26">
                  <c:v>54.87174887599802</c:v>
                </c:pt>
                <c:pt idx="27">
                  <c:v>67.25956328340204</c:v>
                </c:pt>
              </c:numCache>
            </c:numRef>
          </c:val>
          <c:smooth val="0"/>
        </c:ser>
        <c:marker val="1"/>
        <c:axId val="54976468"/>
        <c:axId val="25026165"/>
      </c:lineChart>
      <c:lineChart>
        <c:grouping val="standard"/>
        <c:varyColors val="0"/>
        <c:ser>
          <c:idx val="1"/>
          <c:order val="1"/>
          <c:tx>
            <c:v>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3.0456316099729865</c:v>
                </c:pt>
                <c:pt idx="1">
                  <c:v>3.0329931231237066</c:v>
                </c:pt>
                <c:pt idx="2">
                  <c:v>3.017596473469414</c:v>
                </c:pt>
                <c:pt idx="3">
                  <c:v>2.9988425178495746</c:v>
                </c:pt>
                <c:pt idx="4">
                  <c:v>2.9760034111558284</c:v>
                </c:pt>
                <c:pt idx="5">
                  <c:v>2.948195740455373</c:v>
                </c:pt>
                <c:pt idx="6">
                  <c:v>2.9143484950406613</c:v>
                </c:pt>
                <c:pt idx="7">
                  <c:v>2.8731651519978945</c:v>
                </c:pt>
                <c:pt idx="8">
                  <c:v>2.823079244720356</c:v>
                </c:pt>
                <c:pt idx="9">
                  <c:v>2.7622030415204315</c:v>
                </c:pt>
                <c:pt idx="10">
                  <c:v>2.6882695283311073</c:v>
                </c:pt>
                <c:pt idx="11">
                  <c:v>2.5985689975762916</c:v>
                </c:pt>
                <c:pt idx="12">
                  <c:v>2.4898836327685685</c:v>
                </c:pt>
                <c:pt idx="13">
                  <c:v>2.358427534075037</c:v>
                </c:pt>
                <c:pt idx="14">
                  <c:v>2.1998085860047283</c:v>
                </c:pt>
                <c:pt idx="15">
                  <c:v>2.0090533495996086</c:v>
                </c:pt>
                <c:pt idx="16">
                  <c:v>1.780822873964846</c:v>
                </c:pt>
                <c:pt idx="17">
                  <c:v>1.5103061062727616</c:v>
                </c:pt>
                <c:pt idx="18">
                  <c:v>1.196977309714385</c:v>
                </c:pt>
                <c:pt idx="19">
                  <c:v>0.8629720275421439</c:v>
                </c:pt>
                <c:pt idx="20">
                  <c:v>0.6491842093736714</c:v>
                </c:pt>
                <c:pt idx="21">
                  <c:v>0.9005594757224348</c:v>
                </c:pt>
                <c:pt idx="22">
                  <c:v>1.5770355770734832</c:v>
                </c:pt>
                <c:pt idx="23">
                  <c:v>2.521871147183865</c:v>
                </c:pt>
                <c:pt idx="24">
                  <c:v>3.7195296179210895</c:v>
                </c:pt>
                <c:pt idx="25">
                  <c:v>5.201266100863511</c:v>
                </c:pt>
                <c:pt idx="26">
                  <c:v>7.018353286358633</c:v>
                </c:pt>
                <c:pt idx="27">
                  <c:v>9.238048288453635</c:v>
                </c:pt>
              </c:numCache>
            </c:numRef>
          </c:val>
          <c:smooth val="0"/>
        </c:ser>
        <c:marker val="1"/>
        <c:axId val="23908894"/>
        <c:axId val="13853455"/>
      </c:line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1"/>
        <c:crossBetween val="between"/>
        <c:dispUnits/>
      </c:valAx>
      <c:catAx>
        <c:axId val="23908894"/>
        <c:scaling>
          <c:orientation val="minMax"/>
        </c:scaling>
        <c:axPos val="b"/>
        <c:delete val="1"/>
        <c:majorTickMark val="out"/>
        <c:minorTickMark val="none"/>
        <c:tickLblPos val="none"/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23925"/>
          <c:w val="0.070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"/>
          <c:w val="0.9265"/>
          <c:h val="0.837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37.103487614666584</c:v>
                </c:pt>
                <c:pt idx="1">
                  <c:v>36.796189139662786</c:v>
                </c:pt>
                <c:pt idx="2">
                  <c:v>36.42355390678018</c:v>
                </c:pt>
                <c:pt idx="3">
                  <c:v>35.9722257874495</c:v>
                </c:pt>
                <c:pt idx="4">
                  <c:v>35.42638521284451</c:v>
                </c:pt>
                <c:pt idx="5">
                  <c:v>34.76743249615682</c:v>
                </c:pt>
                <c:pt idx="6">
                  <c:v>33.973708602183066</c:v>
                </c:pt>
                <c:pt idx="7">
                  <c:v>33.02031196262033</c:v>
                </c:pt>
                <c:pt idx="8">
                  <c:v>31.87910568788342</c:v>
                </c:pt>
                <c:pt idx="9">
                  <c:v>30.51906257033889</c:v>
                </c:pt>
                <c:pt idx="10">
                  <c:v>28.90717222781422</c:v>
                </c:pt>
                <c:pt idx="11">
                  <c:v>27.01024334065861</c:v>
                </c:pt>
                <c:pt idx="12">
                  <c:v>24.798082018915213</c:v>
                </c:pt>
                <c:pt idx="13">
                  <c:v>22.24872173393304</c:v>
                </c:pt>
                <c:pt idx="14">
                  <c:v>19.356631260240487</c:v>
                </c:pt>
                <c:pt idx="15">
                  <c:v>16.14518144614963</c:v>
                </c:pt>
                <c:pt idx="16">
                  <c:v>12.685320433745655</c:v>
                </c:pt>
                <c:pt idx="17">
                  <c:v>9.12409813857916</c:v>
                </c:pt>
                <c:pt idx="18">
                  <c:v>5.7310187198843465</c:v>
                </c:pt>
                <c:pt idx="19">
                  <c:v>2.9788828812807946</c:v>
                </c:pt>
                <c:pt idx="20">
                  <c:v>1.6857605508004752</c:v>
                </c:pt>
                <c:pt idx="21">
                  <c:v>3.2440294772538665</c:v>
                </c:pt>
                <c:pt idx="22">
                  <c:v>9.948164845421976</c:v>
                </c:pt>
                <c:pt idx="23">
                  <c:v>25.439336331993854</c:v>
                </c:pt>
                <c:pt idx="24">
                  <c:v>55.339602314368825</c:v>
                </c:pt>
                <c:pt idx="25">
                  <c:v>108.21267620796763</c:v>
                </c:pt>
                <c:pt idx="26">
                  <c:v>197.0291314085641</c:v>
                </c:pt>
                <c:pt idx="27">
                  <c:v>341.36614471920456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21.381233978087092</c:v>
                </c:pt>
                <c:pt idx="1">
                  <c:v>21.31986950471814</c:v>
                </c:pt>
                <c:pt idx="2">
                  <c:v>21.246016614488347</c:v>
                </c:pt>
                <c:pt idx="3">
                  <c:v>21.157402471128837</c:v>
                </c:pt>
                <c:pt idx="4">
                  <c:v>21.051481130159733</c:v>
                </c:pt>
                <c:pt idx="5">
                  <c:v>20.925482914727294</c:v>
                </c:pt>
                <c:pt idx="6">
                  <c:v>20.77652767126827</c:v>
                </c:pt>
                <c:pt idx="7">
                  <c:v>20.60184168525361</c:v>
                </c:pt>
                <c:pt idx="8">
                  <c:v>20.39913928332765</c:v>
                </c:pt>
                <c:pt idx="9">
                  <c:v>20.167262138680957</c:v>
                </c:pt>
                <c:pt idx="10">
                  <c:v>19.907217344987348</c:v>
                </c:pt>
                <c:pt idx="11">
                  <c:v>19.623827346638418</c:v>
                </c:pt>
                <c:pt idx="12">
                  <c:v>19.328312596874902</c:v>
                </c:pt>
                <c:pt idx="13">
                  <c:v>19.042288906830734</c:v>
                </c:pt>
                <c:pt idx="14">
                  <c:v>18.803901957277112</c:v>
                </c:pt>
                <c:pt idx="15">
                  <c:v>18.677180214371816</c:v>
                </c:pt>
                <c:pt idx="16">
                  <c:v>18.766222296143713</c:v>
                </c:pt>
                <c:pt idx="17">
                  <c:v>19.23663159728051</c:v>
                </c:pt>
                <c:pt idx="18">
                  <c:v>20.34779745232504</c:v>
                </c:pt>
                <c:pt idx="19">
                  <c:v>22.501388244731316</c:v>
                </c:pt>
                <c:pt idx="20">
                  <c:v>26.31405002522553</c:v>
                </c:pt>
                <c:pt idx="21">
                  <c:v>32.72621413909021</c:v>
                </c:pt>
                <c:pt idx="22">
                  <c:v>43.164733004246614</c:v>
                </c:pt>
                <c:pt idx="23">
                  <c:v>59.785711897071884</c:v>
                </c:pt>
                <c:pt idx="24">
                  <c:v>85.83676471619967</c:v>
                </c:pt>
                <c:pt idx="25">
                  <c:v>126.19704171142183</c:v>
                </c:pt>
                <c:pt idx="26">
                  <c:v>188.18180154441188</c:v>
                </c:pt>
                <c:pt idx="27">
                  <c:v>282.74055331712276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'Spec''s'!$P$35:$P$62</c:f>
              <c:numCache>
                <c:ptCount val="28"/>
                <c:pt idx="0">
                  <c:v>28.165907585097322</c:v>
                </c:pt>
                <c:pt idx="1">
                  <c:v>28.008747753666846</c:v>
                </c:pt>
                <c:pt idx="2">
                  <c:v>27.818257160759796</c:v>
                </c:pt>
                <c:pt idx="3">
                  <c:v>27.587657725283396</c:v>
                </c:pt>
                <c:pt idx="4">
                  <c:v>27.308934065941973</c:v>
                </c:pt>
                <c:pt idx="5">
                  <c:v>26.97267718798533</c:v>
                </c:pt>
                <c:pt idx="6">
                  <c:v>26.56794491241017</c:v>
                </c:pt>
                <c:pt idx="7">
                  <c:v>26.082163243327614</c:v>
                </c:pt>
                <c:pt idx="8">
                  <c:v>25.5011042340338</c:v>
                </c:pt>
                <c:pt idx="9">
                  <c:v>24.808988997595822</c:v>
                </c:pt>
                <c:pt idx="10">
                  <c:v>23.98877571632366</c:v>
                </c:pt>
                <c:pt idx="11">
                  <c:v>23.022692108173942</c:v>
                </c:pt>
                <c:pt idx="12">
                  <c:v>21.893037273629623</c:v>
                </c:pt>
                <c:pt idx="13">
                  <c:v>20.583162708030002</c:v>
                </c:pt>
                <c:pt idx="14">
                  <c:v>19.078265027007237</c:v>
                </c:pt>
                <c:pt idx="15">
                  <c:v>17.365093246610247</c:v>
                </c:pt>
                <c:pt idx="16">
                  <c:v>15.429048679600603</c:v>
                </c:pt>
                <c:pt idx="17">
                  <c:v>13.248279682633523</c:v>
                </c:pt>
                <c:pt idx="18">
                  <c:v>10.798778084009776</c:v>
                </c:pt>
                <c:pt idx="19">
                  <c:v>8.187124052271532</c:v>
                </c:pt>
                <c:pt idx="20">
                  <c:v>6.6602693237072215</c:v>
                </c:pt>
                <c:pt idx="21">
                  <c:v>10.30363059053123</c:v>
                </c:pt>
                <c:pt idx="22">
                  <c:v>20.722207397738106</c:v>
                </c:pt>
                <c:pt idx="23">
                  <c:v>38.998831172194095</c:v>
                </c:pt>
                <c:pt idx="24">
                  <c:v>68.92149463952835</c:v>
                </c:pt>
                <c:pt idx="25">
                  <c:v>116.8594010472477</c:v>
                </c:pt>
                <c:pt idx="26">
                  <c:v>192.55465952605317</c:v>
                </c:pt>
                <c:pt idx="27">
                  <c:v>310.67354673618564</c:v>
                </c:pt>
              </c:numCache>
            </c:numRef>
          </c:val>
          <c:smooth val="0"/>
        </c:ser>
        <c:marker val="1"/>
        <c:axId val="57572232"/>
        <c:axId val="48388041"/>
      </c:lineChart>
      <c:lineChart>
        <c:grouping val="standard"/>
        <c:varyColors val="0"/>
        <c:ser>
          <c:idx val="2"/>
          <c:order val="2"/>
          <c:tx>
            <c:v>dB SPL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58.30369179364848</c:v>
                </c:pt>
                <c:pt idx="1">
                  <c:v>60.02386319744266</c:v>
                </c:pt>
                <c:pt idx="2">
                  <c:v>61.744034601236834</c:v>
                </c:pt>
                <c:pt idx="3">
                  <c:v>63.464206005031016</c:v>
                </c:pt>
                <c:pt idx="4">
                  <c:v>65.18437740882518</c:v>
                </c:pt>
                <c:pt idx="5">
                  <c:v>66.90454881261937</c:v>
                </c:pt>
                <c:pt idx="6">
                  <c:v>68.62472021641354</c:v>
                </c:pt>
                <c:pt idx="7">
                  <c:v>70.34489162020772</c:v>
                </c:pt>
                <c:pt idx="8">
                  <c:v>72.06506302400189</c:v>
                </c:pt>
                <c:pt idx="9">
                  <c:v>73.78523442779607</c:v>
                </c:pt>
                <c:pt idx="10">
                  <c:v>75.50540583159025</c:v>
                </c:pt>
                <c:pt idx="11">
                  <c:v>77.22557723538442</c:v>
                </c:pt>
                <c:pt idx="12">
                  <c:v>78.9457486391786</c:v>
                </c:pt>
                <c:pt idx="13">
                  <c:v>80.66592004297277</c:v>
                </c:pt>
                <c:pt idx="14">
                  <c:v>82.38609144676695</c:v>
                </c:pt>
                <c:pt idx="15">
                  <c:v>84.10626285056114</c:v>
                </c:pt>
                <c:pt idx="16">
                  <c:v>85.8264342543553</c:v>
                </c:pt>
                <c:pt idx="17">
                  <c:v>87.54660565814949</c:v>
                </c:pt>
                <c:pt idx="18">
                  <c:v>89.26677706194367</c:v>
                </c:pt>
                <c:pt idx="19">
                  <c:v>90.98694846573784</c:v>
                </c:pt>
                <c:pt idx="20">
                  <c:v>92.70711986953201</c:v>
                </c:pt>
                <c:pt idx="21">
                  <c:v>94.42729127332619</c:v>
                </c:pt>
                <c:pt idx="22">
                  <c:v>96.14746267712036</c:v>
                </c:pt>
                <c:pt idx="23">
                  <c:v>97.86763408091454</c:v>
                </c:pt>
                <c:pt idx="24">
                  <c:v>99.58780548470872</c:v>
                </c:pt>
                <c:pt idx="25">
                  <c:v>101.3079768885029</c:v>
                </c:pt>
                <c:pt idx="26">
                  <c:v>103.02814829229708</c:v>
                </c:pt>
                <c:pt idx="27">
                  <c:v>104.74831969609126</c:v>
                </c:pt>
              </c:numCache>
            </c:numRef>
          </c:val>
          <c:smooth val="0"/>
        </c:ser>
        <c:marker val="1"/>
        <c:axId val="32839186"/>
        <c:axId val="27117219"/>
      </c:line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At val="1"/>
        <c:crossBetween val="between"/>
        <c:dispUnits/>
      </c:valAx>
      <c:catAx>
        <c:axId val="32839186"/>
        <c:scaling>
          <c:orientation val="minMax"/>
        </c:scaling>
        <c:axPos val="b"/>
        <c:delete val="1"/>
        <c:majorTickMark val="out"/>
        <c:minorTickMark val="none"/>
        <c:tickLblPos val="none"/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177"/>
          <c:w val="0.267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1025"/>
          <c:w val="0.8725"/>
          <c:h val="0.83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44.98227526975243</c:v>
                </c:pt>
                <c:pt idx="1">
                  <c:v>46.71492891327399</c:v>
                </c:pt>
                <c:pt idx="2">
                  <c:v>48.45017057064814</c:v>
                </c:pt>
                <c:pt idx="3">
                  <c:v>50.188493666137546</c:v>
                </c:pt>
                <c:pt idx="4">
                  <c:v>51.93046197453383</c:v>
                </c:pt>
                <c:pt idx="5">
                  <c:v>53.676705056103884</c:v>
                </c:pt>
                <c:pt idx="6">
                  <c:v>55.4279016860175</c:v>
                </c:pt>
                <c:pt idx="7">
                  <c:v>57.18474230209804</c:v>
                </c:pt>
                <c:pt idx="8">
                  <c:v>58.94785572814338</c:v>
                </c:pt>
                <c:pt idx="9">
                  <c:v>60.717676130927636</c:v>
                </c:pt>
                <c:pt idx="10">
                  <c:v>62.49421138802651</c:v>
                </c:pt>
                <c:pt idx="11">
                  <c:v>64.27665123014384</c:v>
                </c:pt>
                <c:pt idx="12">
                  <c:v>66.06272036777091</c:v>
                </c:pt>
                <c:pt idx="13">
                  <c:v>67.84763968077228</c:v>
                </c:pt>
                <c:pt idx="14">
                  <c:v>69.62252280250438</c:v>
                </c:pt>
                <c:pt idx="15">
                  <c:v>71.37206089487353</c:v>
                </c:pt>
                <c:pt idx="16">
                  <c:v>73.07157682663617</c:v>
                </c:pt>
                <c:pt idx="17">
                  <c:v>74.68422651670211</c:v>
                </c:pt>
                <c:pt idx="18">
                  <c:v>76.16051414005861</c:v>
                </c:pt>
                <c:pt idx="19">
                  <c:v>77.44376647124614</c:v>
                </c:pt>
                <c:pt idx="20">
                  <c:v>78.48415404671154</c:v>
                </c:pt>
                <c:pt idx="21">
                  <c:v>79.25724473234914</c:v>
                </c:pt>
                <c:pt idx="22">
                  <c:v>79.77508322491477</c:v>
                </c:pt>
                <c:pt idx="23">
                  <c:v>80.08057116831387</c:v>
                </c:pt>
                <c:pt idx="24">
                  <c:v>80.22998321953355</c:v>
                </c:pt>
                <c:pt idx="25">
                  <c:v>80.2763962818017</c:v>
                </c:pt>
                <c:pt idx="26">
                  <c:v>80.26128321030987</c:v>
                </c:pt>
                <c:pt idx="27">
                  <c:v>80.21334979744339</c:v>
                </c:pt>
              </c:numCache>
            </c:numRef>
          </c:val>
          <c:smooth val="0"/>
        </c:ser>
        <c:marker val="1"/>
        <c:axId val="42728380"/>
        <c:axId val="49011101"/>
      </c:lineChart>
      <c:lineChart>
        <c:grouping val="standard"/>
        <c:varyColors val="0"/>
        <c:ser>
          <c:idx val="1"/>
          <c:order val="1"/>
          <c:tx>
            <c:v>Impedance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'Spec''s'!$J$35:$J$62</c:f>
              <c:numCache>
                <c:ptCount val="28"/>
                <c:pt idx="0">
                  <c:v>6.072940178047017</c:v>
                </c:pt>
                <c:pt idx="1">
                  <c:v>6.089488810345544</c:v>
                </c:pt>
                <c:pt idx="2">
                  <c:v>6.109949014191386</c:v>
                </c:pt>
                <c:pt idx="3">
                  <c:v>6.135324044342803</c:v>
                </c:pt>
                <c:pt idx="4">
                  <c:v>6.166914044855043</c:v>
                </c:pt>
                <c:pt idx="5">
                  <c:v>6.20642371356398</c:v>
                </c:pt>
                <c:pt idx="6">
                  <c:v>6.256118864975012</c:v>
                </c:pt>
                <c:pt idx="7">
                  <c:v>6.319059195528656</c:v>
                </c:pt>
                <c:pt idx="8">
                  <c:v>6.399452853842442</c:v>
                </c:pt>
                <c:pt idx="9">
                  <c:v>6.503211280600048</c:v>
                </c:pt>
                <c:pt idx="10">
                  <c:v>6.638843959490961</c:v>
                </c:pt>
                <c:pt idx="11">
                  <c:v>6.818951408266005</c:v>
                </c:pt>
                <c:pt idx="12">
                  <c:v>7.062816311980995</c:v>
                </c:pt>
                <c:pt idx="13">
                  <c:v>7.401112910369937</c:v>
                </c:pt>
                <c:pt idx="14">
                  <c:v>7.884952612057026</c:v>
                </c:pt>
                <c:pt idx="15">
                  <c:v>8.604471026617814</c:v>
                </c:pt>
                <c:pt idx="16">
                  <c:v>9.730332795413538</c:v>
                </c:pt>
                <c:pt idx="17">
                  <c:v>11.616078197682862</c:v>
                </c:pt>
                <c:pt idx="18">
                  <c:v>15.07414805195778</c:v>
                </c:pt>
                <c:pt idx="19">
                  <c:v>21.987098865065583</c:v>
                </c:pt>
                <c:pt idx="20">
                  <c:v>31.60719033575498</c:v>
                </c:pt>
                <c:pt idx="21">
                  <c:v>25.40946230674439</c:v>
                </c:pt>
                <c:pt idx="22">
                  <c:v>16.66414477019786</c:v>
                </c:pt>
                <c:pt idx="23">
                  <c:v>12.264103328245117</c:v>
                </c:pt>
                <c:pt idx="24">
                  <c:v>9.963424637279406</c:v>
                </c:pt>
                <c:pt idx="25">
                  <c:v>8.639239330716666</c:v>
                </c:pt>
                <c:pt idx="26">
                  <c:v>7.818322423673175</c:v>
                </c:pt>
                <c:pt idx="27">
                  <c:v>7.280711377907366</c:v>
                </c:pt>
              </c:numCache>
            </c:numRef>
          </c:val>
          <c:smooth val="0"/>
        </c:ser>
        <c:marker val="1"/>
        <c:axId val="38446726"/>
        <c:axId val="10476215"/>
      </c:line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  <c:majorUnit val="3"/>
      </c:valAx>
      <c:catAx>
        <c:axId val="38446726"/>
        <c:scaling>
          <c:orientation val="minMax"/>
        </c:scaling>
        <c:axPos val="b"/>
        <c:delete val="1"/>
        <c:majorTickMark val="out"/>
        <c:minorTickMark val="none"/>
        <c:tickLblPos val="none"/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1675"/>
          <c:w val="0.135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"/>
          <c:w val="0.875"/>
          <c:h val="0.844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52.93227526975243</c:v>
                </c:pt>
                <c:pt idx="1">
                  <c:v>54.66492891327399</c:v>
                </c:pt>
                <c:pt idx="2">
                  <c:v>56.40017057064814</c:v>
                </c:pt>
                <c:pt idx="3">
                  <c:v>58.13849366613755</c:v>
                </c:pt>
                <c:pt idx="4">
                  <c:v>59.88046197453383</c:v>
                </c:pt>
                <c:pt idx="5">
                  <c:v>61.62670505610389</c:v>
                </c:pt>
                <c:pt idx="6">
                  <c:v>63.3779016860175</c:v>
                </c:pt>
                <c:pt idx="7">
                  <c:v>65.13474230209803</c:v>
                </c:pt>
                <c:pt idx="8">
                  <c:v>66.89785572814338</c:v>
                </c:pt>
                <c:pt idx="9">
                  <c:v>68.66767613092763</c:v>
                </c:pt>
                <c:pt idx="10">
                  <c:v>70.4442113880265</c:v>
                </c:pt>
                <c:pt idx="11">
                  <c:v>72.22665123014384</c:v>
                </c:pt>
                <c:pt idx="12">
                  <c:v>74.01272036777091</c:v>
                </c:pt>
                <c:pt idx="13">
                  <c:v>75.79763968077228</c:v>
                </c:pt>
                <c:pt idx="14">
                  <c:v>77.57252280250438</c:v>
                </c:pt>
                <c:pt idx="15">
                  <c:v>79.32206089487353</c:v>
                </c:pt>
                <c:pt idx="16">
                  <c:v>81.02157682663618</c:v>
                </c:pt>
                <c:pt idx="17">
                  <c:v>82.63422651670211</c:v>
                </c:pt>
                <c:pt idx="18">
                  <c:v>84.11051414005861</c:v>
                </c:pt>
                <c:pt idx="19">
                  <c:v>85.39376647124614</c:v>
                </c:pt>
                <c:pt idx="20">
                  <c:v>86.43415404671154</c:v>
                </c:pt>
                <c:pt idx="21">
                  <c:v>87.20724473234914</c:v>
                </c:pt>
                <c:pt idx="22">
                  <c:v>87.72508322491477</c:v>
                </c:pt>
                <c:pt idx="23">
                  <c:v>88.03057116831387</c:v>
                </c:pt>
                <c:pt idx="24">
                  <c:v>88.17998321953355</c:v>
                </c:pt>
                <c:pt idx="25">
                  <c:v>88.2263962818017</c:v>
                </c:pt>
                <c:pt idx="26">
                  <c:v>88.21128321030987</c:v>
                </c:pt>
                <c:pt idx="27">
                  <c:v>88.16334979744339</c:v>
                </c:pt>
              </c:numCache>
            </c:numRef>
          </c:val>
          <c:smooth val="0"/>
        </c:ser>
        <c:marker val="1"/>
        <c:axId val="27177072"/>
        <c:axId val="43267057"/>
      </c:lineChart>
      <c:lineChart>
        <c:grouping val="standard"/>
        <c:varyColors val="0"/>
        <c:ser>
          <c:idx val="1"/>
          <c:order val="1"/>
          <c:tx>
            <c:v>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1.6466488565372097</c:v>
                </c:pt>
                <c:pt idx="1">
                  <c:v>1.6421739675440108</c:v>
                </c:pt>
                <c:pt idx="2">
                  <c:v>1.6366748686074655</c:v>
                </c:pt>
                <c:pt idx="3">
                  <c:v>1.6299057601074385</c:v>
                </c:pt>
                <c:pt idx="4">
                  <c:v>1.6215565722604548</c:v>
                </c:pt>
                <c:pt idx="5">
                  <c:v>1.6112338540704618</c:v>
                </c:pt>
                <c:pt idx="6">
                  <c:v>1.5984351026297101</c:v>
                </c:pt>
                <c:pt idx="7">
                  <c:v>1.5825140563766147</c:v>
                </c:pt>
                <c:pt idx="8">
                  <c:v>1.5626335920258667</c:v>
                </c:pt>
                <c:pt idx="9">
                  <c:v>1.5377018473675215</c:v>
                </c:pt>
                <c:pt idx="10">
                  <c:v>1.5062863445832155</c:v>
                </c:pt>
                <c:pt idx="11">
                  <c:v>1.4665011379723125</c:v>
                </c:pt>
                <c:pt idx="12">
                  <c:v>1.4158657903981617</c:v>
                </c:pt>
                <c:pt idx="13">
                  <c:v>1.351148147731766</c:v>
                </c:pt>
                <c:pt idx="14">
                  <c:v>1.268238439976014</c:v>
                </c:pt>
                <c:pt idx="15">
                  <c:v>1.1621864922393412</c:v>
                </c:pt>
                <c:pt idx="16">
                  <c:v>1.0277140782598486</c:v>
                </c:pt>
                <c:pt idx="17">
                  <c:v>0.860875747375286</c:v>
                </c:pt>
                <c:pt idx="18">
                  <c:v>0.6633874077348758</c:v>
                </c:pt>
                <c:pt idx="19">
                  <c:v>0.45481216332221974</c:v>
                </c:pt>
                <c:pt idx="20">
                  <c:v>0.31638370553575296</c:v>
                </c:pt>
                <c:pt idx="21">
                  <c:v>0.3935541759711191</c:v>
                </c:pt>
                <c:pt idx="22">
                  <c:v>0.6000908020124734</c:v>
                </c:pt>
                <c:pt idx="23">
                  <c:v>0.8153877811000888</c:v>
                </c:pt>
                <c:pt idx="24">
                  <c:v>1.0036709629522105</c:v>
                </c:pt>
                <c:pt idx="25">
                  <c:v>1.1575093150209617</c:v>
                </c:pt>
                <c:pt idx="26">
                  <c:v>1.27904676452341</c:v>
                </c:pt>
                <c:pt idx="27">
                  <c:v>1.3734921604424617</c:v>
                </c:pt>
              </c:numCache>
            </c:numRef>
          </c:val>
          <c:smooth val="0"/>
        </c:ser>
        <c:marker val="1"/>
        <c:axId val="53859194"/>
        <c:axId val="14970699"/>
      </c:line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At val="1"/>
        <c:crossBetween val="between"/>
        <c:dispUnits/>
      </c:valAx>
      <c:catAx>
        <c:axId val="53859194"/>
        <c:scaling>
          <c:orientation val="minMax"/>
        </c:scaling>
        <c:axPos val="b"/>
        <c:delete val="1"/>
        <c:majorTickMark val="out"/>
        <c:minorTickMark val="none"/>
        <c:tickLblPos val="none"/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05"/>
          <c:w val="0.070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"/>
          <c:w val="0.89225"/>
          <c:h val="0.8377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58.30369179364848</c:v>
                </c:pt>
                <c:pt idx="1">
                  <c:v>60.02386319744266</c:v>
                </c:pt>
                <c:pt idx="2">
                  <c:v>61.744034601236834</c:v>
                </c:pt>
                <c:pt idx="3">
                  <c:v>63.464206005031016</c:v>
                </c:pt>
                <c:pt idx="4">
                  <c:v>65.18437740882518</c:v>
                </c:pt>
                <c:pt idx="5">
                  <c:v>66.90454881261937</c:v>
                </c:pt>
                <c:pt idx="6">
                  <c:v>68.62472021641354</c:v>
                </c:pt>
                <c:pt idx="7">
                  <c:v>70.34489162020772</c:v>
                </c:pt>
                <c:pt idx="8">
                  <c:v>72.06506302400189</c:v>
                </c:pt>
                <c:pt idx="9">
                  <c:v>73.78523442779607</c:v>
                </c:pt>
                <c:pt idx="10">
                  <c:v>75.50540583159025</c:v>
                </c:pt>
                <c:pt idx="11">
                  <c:v>77.22557723538442</c:v>
                </c:pt>
                <c:pt idx="12">
                  <c:v>78.9457486391786</c:v>
                </c:pt>
                <c:pt idx="13">
                  <c:v>80.66592004297277</c:v>
                </c:pt>
                <c:pt idx="14">
                  <c:v>82.38609144676695</c:v>
                </c:pt>
                <c:pt idx="15">
                  <c:v>84.10626285056114</c:v>
                </c:pt>
                <c:pt idx="16">
                  <c:v>85.8264342543553</c:v>
                </c:pt>
                <c:pt idx="17">
                  <c:v>87.54660565814949</c:v>
                </c:pt>
                <c:pt idx="18">
                  <c:v>89.26677706194367</c:v>
                </c:pt>
                <c:pt idx="19">
                  <c:v>90.98694846573784</c:v>
                </c:pt>
                <c:pt idx="20">
                  <c:v>92.70711986953201</c:v>
                </c:pt>
                <c:pt idx="21">
                  <c:v>94.42729127332619</c:v>
                </c:pt>
                <c:pt idx="22">
                  <c:v>96.14746267712036</c:v>
                </c:pt>
                <c:pt idx="23">
                  <c:v>97.86763408091454</c:v>
                </c:pt>
                <c:pt idx="24">
                  <c:v>99.58780548470872</c:v>
                </c:pt>
                <c:pt idx="25">
                  <c:v>101.3079768885029</c:v>
                </c:pt>
                <c:pt idx="26">
                  <c:v>102.80917942077657</c:v>
                </c:pt>
                <c:pt idx="27">
                  <c:v>102.76124600791009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35.03003079178684</c:v>
                </c:pt>
                <c:pt idx="1">
                  <c:v>37.6102878974781</c:v>
                </c:pt>
                <c:pt idx="2">
                  <c:v>40.19054500316937</c:v>
                </c:pt>
                <c:pt idx="3">
                  <c:v>42.770802108860636</c:v>
                </c:pt>
                <c:pt idx="4">
                  <c:v>45.351059214551896</c:v>
                </c:pt>
                <c:pt idx="5">
                  <c:v>47.93131632024317</c:v>
                </c:pt>
                <c:pt idx="6">
                  <c:v>50.51157342593442</c:v>
                </c:pt>
                <c:pt idx="7">
                  <c:v>53.09183053162569</c:v>
                </c:pt>
                <c:pt idx="8">
                  <c:v>55.67208763731695</c:v>
                </c:pt>
                <c:pt idx="9">
                  <c:v>58.25234474300822</c:v>
                </c:pt>
                <c:pt idx="10">
                  <c:v>60.8326018486995</c:v>
                </c:pt>
                <c:pt idx="11">
                  <c:v>63.41285895439075</c:v>
                </c:pt>
                <c:pt idx="12">
                  <c:v>65.99311606008202</c:v>
                </c:pt>
                <c:pt idx="13">
                  <c:v>68.57337316577328</c:v>
                </c:pt>
                <c:pt idx="14">
                  <c:v>71.15363027146455</c:v>
                </c:pt>
                <c:pt idx="15">
                  <c:v>73.73388737715582</c:v>
                </c:pt>
                <c:pt idx="16">
                  <c:v>76.31414448284708</c:v>
                </c:pt>
                <c:pt idx="17">
                  <c:v>78.89440158853834</c:v>
                </c:pt>
                <c:pt idx="18">
                  <c:v>81.47465869422962</c:v>
                </c:pt>
                <c:pt idx="19">
                  <c:v>84.05491579992088</c:v>
                </c:pt>
                <c:pt idx="20">
                  <c:v>86.63517290561214</c:v>
                </c:pt>
                <c:pt idx="21">
                  <c:v>89.21543001130341</c:v>
                </c:pt>
                <c:pt idx="22">
                  <c:v>91.79568711699466</c:v>
                </c:pt>
                <c:pt idx="23">
                  <c:v>94.37594422268593</c:v>
                </c:pt>
                <c:pt idx="24">
                  <c:v>96.9562013283772</c:v>
                </c:pt>
                <c:pt idx="25">
                  <c:v>99.53645843406848</c:v>
                </c:pt>
                <c:pt idx="26">
                  <c:v>101.89774666823924</c:v>
                </c:pt>
                <c:pt idx="27">
                  <c:v>102.70989895726983</c:v>
                </c:pt>
              </c:numCache>
            </c:numRef>
          </c:val>
          <c:smooth val="0"/>
        </c:ser>
        <c:marker val="1"/>
        <c:axId val="518564"/>
        <c:axId val="4667077"/>
      </c:lineChart>
      <c:lineChart>
        <c:grouping val="standard"/>
        <c:varyColors val="0"/>
        <c:ser>
          <c:idx val="0"/>
          <c:order val="0"/>
          <c:tx>
            <c:v>Ipeak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3.0456316099729865</c:v>
                </c:pt>
                <c:pt idx="1">
                  <c:v>3.0329931231237066</c:v>
                </c:pt>
                <c:pt idx="2">
                  <c:v>3.017596473469414</c:v>
                </c:pt>
                <c:pt idx="3">
                  <c:v>2.9988425178495746</c:v>
                </c:pt>
                <c:pt idx="4">
                  <c:v>2.9760034111558284</c:v>
                </c:pt>
                <c:pt idx="5">
                  <c:v>2.948195740455373</c:v>
                </c:pt>
                <c:pt idx="6">
                  <c:v>2.9143484950406613</c:v>
                </c:pt>
                <c:pt idx="7">
                  <c:v>2.8731651519978945</c:v>
                </c:pt>
                <c:pt idx="8">
                  <c:v>2.823079244720356</c:v>
                </c:pt>
                <c:pt idx="9">
                  <c:v>2.7622030415204315</c:v>
                </c:pt>
                <c:pt idx="10">
                  <c:v>2.6882695283311073</c:v>
                </c:pt>
                <c:pt idx="11">
                  <c:v>2.5985689975762916</c:v>
                </c:pt>
                <c:pt idx="12">
                  <c:v>2.4898836327685685</c:v>
                </c:pt>
                <c:pt idx="13">
                  <c:v>2.358427534075037</c:v>
                </c:pt>
                <c:pt idx="14">
                  <c:v>2.1998085860047283</c:v>
                </c:pt>
                <c:pt idx="15">
                  <c:v>2.0090533495996086</c:v>
                </c:pt>
                <c:pt idx="16">
                  <c:v>1.780822873964846</c:v>
                </c:pt>
                <c:pt idx="17">
                  <c:v>1.5103061062727616</c:v>
                </c:pt>
                <c:pt idx="18">
                  <c:v>1.196977309714385</c:v>
                </c:pt>
                <c:pt idx="19">
                  <c:v>0.8629720275421439</c:v>
                </c:pt>
                <c:pt idx="20">
                  <c:v>0.6491842093736714</c:v>
                </c:pt>
                <c:pt idx="21">
                  <c:v>0.9005594757224348</c:v>
                </c:pt>
                <c:pt idx="22">
                  <c:v>1.5770355770734832</c:v>
                </c:pt>
                <c:pt idx="23">
                  <c:v>2.521871147183865</c:v>
                </c:pt>
                <c:pt idx="24">
                  <c:v>3.7195296179210895</c:v>
                </c:pt>
                <c:pt idx="25">
                  <c:v>5.201266100863511</c:v>
                </c:pt>
                <c:pt idx="26">
                  <c:v>6.843634108519039</c:v>
                </c:pt>
                <c:pt idx="27">
                  <c:v>7.348971169549051</c:v>
                </c:pt>
              </c:numCache>
            </c:numRef>
          </c:val>
          <c:smooth val="0"/>
        </c:ser>
        <c:marker val="1"/>
        <c:axId val="42003694"/>
        <c:axId val="42488927"/>
      </c:line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At val="1"/>
        <c:crossBetween val="between"/>
        <c:dispUnits/>
      </c:valAx>
      <c:catAx>
        <c:axId val="42003694"/>
        <c:scaling>
          <c:orientation val="minMax"/>
        </c:scaling>
        <c:axPos val="b"/>
        <c:delete val="1"/>
        <c:majorTickMark val="out"/>
        <c:minorTickMark val="none"/>
        <c:tickLblPos val="none"/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26075"/>
          <c:w val="0.145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Terminal impedance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0775"/>
          <c:h val="0.840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7.143565838053534</c:v>
                </c:pt>
                <c:pt idx="1">
                  <c:v>7.409270836536987</c:v>
                </c:pt>
                <c:pt idx="2">
                  <c:v>7.741591931890677</c:v>
                </c:pt>
                <c:pt idx="3">
                  <c:v>8.16005266459212</c:v>
                </c:pt>
                <c:pt idx="4">
                  <c:v>8.691566620348944</c:v>
                </c:pt>
                <c:pt idx="5">
                  <c:v>9.374205441573476</c:v>
                </c:pt>
                <c:pt idx="6">
                  <c:v>10.263423509872359</c:v>
                </c:pt>
                <c:pt idx="7">
                  <c:v>11.442591072355741</c:v>
                </c:pt>
                <c:pt idx="8">
                  <c:v>13.040966490757679</c:v>
                </c:pt>
                <c:pt idx="9">
                  <c:v>15.263024216239815</c:v>
                </c:pt>
                <c:pt idx="10">
                  <c:v>18.424629478062474</c:v>
                </c:pt>
                <c:pt idx="11">
                  <c:v>22.9182365695927</c:v>
                </c:pt>
                <c:pt idx="12">
                  <c:v>28.636901815629436</c:v>
                </c:pt>
                <c:pt idx="13">
                  <c:v>32.80691349707973</c:v>
                </c:pt>
                <c:pt idx="14">
                  <c:v>30.848153338797346</c:v>
                </c:pt>
                <c:pt idx="15">
                  <c:v>25.14098025497775</c:v>
                </c:pt>
                <c:pt idx="16">
                  <c:v>19.99958605515978</c:v>
                </c:pt>
                <c:pt idx="17">
                  <c:v>16.30056906840988</c:v>
                </c:pt>
                <c:pt idx="18">
                  <c:v>13.715746519910823</c:v>
                </c:pt>
                <c:pt idx="19">
                  <c:v>11.876890352545203</c:v>
                </c:pt>
                <c:pt idx="20">
                  <c:v>10.534597056279477</c:v>
                </c:pt>
                <c:pt idx="21">
                  <c:v>9.53132212747504</c:v>
                </c:pt>
                <c:pt idx="22">
                  <c:v>8.766676165604617</c:v>
                </c:pt>
                <c:pt idx="23">
                  <c:v>8.174853021763225</c:v>
                </c:pt>
                <c:pt idx="24">
                  <c:v>7.711318311049816</c:v>
                </c:pt>
                <c:pt idx="25">
                  <c:v>7.345005489455142</c:v>
                </c:pt>
                <c:pt idx="26">
                  <c:v>7.0536504031631315</c:v>
                </c:pt>
                <c:pt idx="27">
                  <c:v>6.820925413329255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6.072940178047017</c:v>
                </c:pt>
                <c:pt idx="1">
                  <c:v>6.089488810345544</c:v>
                </c:pt>
                <c:pt idx="2">
                  <c:v>6.109949014191386</c:v>
                </c:pt>
                <c:pt idx="3">
                  <c:v>6.135324044342803</c:v>
                </c:pt>
                <c:pt idx="4">
                  <c:v>6.166914044855043</c:v>
                </c:pt>
                <c:pt idx="5">
                  <c:v>6.20642371356398</c:v>
                </c:pt>
                <c:pt idx="6">
                  <c:v>6.256118864975012</c:v>
                </c:pt>
                <c:pt idx="7">
                  <c:v>6.319059195528656</c:v>
                </c:pt>
                <c:pt idx="8">
                  <c:v>6.399452853842442</c:v>
                </c:pt>
                <c:pt idx="9">
                  <c:v>6.503211280600048</c:v>
                </c:pt>
                <c:pt idx="10">
                  <c:v>6.638843959490961</c:v>
                </c:pt>
                <c:pt idx="11">
                  <c:v>6.818951408266005</c:v>
                </c:pt>
                <c:pt idx="12">
                  <c:v>7.062816311980995</c:v>
                </c:pt>
                <c:pt idx="13">
                  <c:v>7.401112910369937</c:v>
                </c:pt>
                <c:pt idx="14">
                  <c:v>7.884952612057026</c:v>
                </c:pt>
                <c:pt idx="15">
                  <c:v>8.604471026617814</c:v>
                </c:pt>
                <c:pt idx="16">
                  <c:v>9.730332795413538</c:v>
                </c:pt>
                <c:pt idx="17">
                  <c:v>11.616078197682862</c:v>
                </c:pt>
                <c:pt idx="18">
                  <c:v>15.07414805195778</c:v>
                </c:pt>
                <c:pt idx="19">
                  <c:v>21.987098865065583</c:v>
                </c:pt>
                <c:pt idx="20">
                  <c:v>31.60719033575498</c:v>
                </c:pt>
                <c:pt idx="21">
                  <c:v>25.40946230674439</c:v>
                </c:pt>
                <c:pt idx="22">
                  <c:v>16.66414477019786</c:v>
                </c:pt>
                <c:pt idx="23">
                  <c:v>12.264103328245117</c:v>
                </c:pt>
                <c:pt idx="24">
                  <c:v>9.963424637279406</c:v>
                </c:pt>
                <c:pt idx="25">
                  <c:v>8.639239330716666</c:v>
                </c:pt>
                <c:pt idx="26">
                  <c:v>7.818322423673175</c:v>
                </c:pt>
                <c:pt idx="27">
                  <c:v>7.280711377907366</c:v>
                </c:pt>
              </c:numCache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"/>
          <c:y val="0.25125"/>
          <c:w val="0.16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4025"/>
          <c:w val="0.93775"/>
          <c:h val="0.92725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tickLblSkip val="2"/>
        <c:noMultiLvlLbl val="0"/>
      </c:catAx>
      <c:valAx>
        <c:axId val="667386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875"/>
          <c:w val="0.118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"/>
          <c:w val="0.822"/>
          <c:h val="0.844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44.98227526975243</c:v>
                </c:pt>
                <c:pt idx="1">
                  <c:v>46.71492891327399</c:v>
                </c:pt>
                <c:pt idx="2">
                  <c:v>48.45017057064814</c:v>
                </c:pt>
                <c:pt idx="3">
                  <c:v>50.188493666137546</c:v>
                </c:pt>
                <c:pt idx="4">
                  <c:v>51.93046197453383</c:v>
                </c:pt>
                <c:pt idx="5">
                  <c:v>53.676705056103884</c:v>
                </c:pt>
                <c:pt idx="6">
                  <c:v>55.4279016860175</c:v>
                </c:pt>
                <c:pt idx="7">
                  <c:v>57.18474230209804</c:v>
                </c:pt>
                <c:pt idx="8">
                  <c:v>58.94785572814338</c:v>
                </c:pt>
                <c:pt idx="9">
                  <c:v>60.717676130927636</c:v>
                </c:pt>
                <c:pt idx="10">
                  <c:v>62.49421138802651</c:v>
                </c:pt>
                <c:pt idx="11">
                  <c:v>64.27665123014384</c:v>
                </c:pt>
                <c:pt idx="12">
                  <c:v>66.06272036777091</c:v>
                </c:pt>
                <c:pt idx="13">
                  <c:v>67.84763968077228</c:v>
                </c:pt>
                <c:pt idx="14">
                  <c:v>69.62252280250438</c:v>
                </c:pt>
                <c:pt idx="15">
                  <c:v>71.37206089487353</c:v>
                </c:pt>
                <c:pt idx="16">
                  <c:v>73.07157682663617</c:v>
                </c:pt>
                <c:pt idx="17">
                  <c:v>74.68422651670211</c:v>
                </c:pt>
                <c:pt idx="18">
                  <c:v>76.16051414005861</c:v>
                </c:pt>
                <c:pt idx="19">
                  <c:v>77.44376647124614</c:v>
                </c:pt>
                <c:pt idx="20">
                  <c:v>78.48415404671154</c:v>
                </c:pt>
                <c:pt idx="21">
                  <c:v>79.25724473234914</c:v>
                </c:pt>
                <c:pt idx="22">
                  <c:v>79.77508322491477</c:v>
                </c:pt>
                <c:pt idx="23">
                  <c:v>80.08057116831387</c:v>
                </c:pt>
                <c:pt idx="24">
                  <c:v>80.22998321953355</c:v>
                </c:pt>
                <c:pt idx="25">
                  <c:v>80.2763962818017</c:v>
                </c:pt>
                <c:pt idx="26">
                  <c:v>80.26128321030987</c:v>
                </c:pt>
                <c:pt idx="27">
                  <c:v>80.21334979744339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74.02059991327963</c:v>
                </c:pt>
                <c:pt idx="1">
                  <c:v>75.36840274226304</c:v>
                </c:pt>
                <c:pt idx="2">
                  <c:v>76.65523578413429</c:v>
                </c:pt>
                <c:pt idx="3">
                  <c:v>77.8748280919235</c:v>
                </c:pt>
                <c:pt idx="4">
                  <c:v>79.0214009686402</c:v>
                </c:pt>
                <c:pt idx="5">
                  <c:v>80.0899974672194</c:v>
                </c:pt>
                <c:pt idx="6">
                  <c:v>81.07680050851516</c:v>
                </c:pt>
                <c:pt idx="7">
                  <c:v>81.97940008672037</c:v>
                </c:pt>
                <c:pt idx="8">
                  <c:v>82.79697191230936</c:v>
                </c:pt>
                <c:pt idx="9">
                  <c:v>83.53034027480776</c:v>
                </c:pt>
                <c:pt idx="10">
                  <c:v>84.18191518002274</c:v>
                </c:pt>
                <c:pt idx="11">
                  <c:v>84.75551370710022</c:v>
                </c:pt>
                <c:pt idx="12">
                  <c:v>85.25609280310519</c:v>
                </c:pt>
                <c:pt idx="13">
                  <c:v>85.6894311650281</c:v>
                </c:pt>
                <c:pt idx="14">
                  <c:v>86.06179973983886</c:v>
                </c:pt>
                <c:pt idx="15">
                  <c:v>86.37965475391009</c:v>
                </c:pt>
                <c:pt idx="16">
                  <c:v>86.6493769645161</c:v>
                </c:pt>
                <c:pt idx="17">
                  <c:v>86.87706935657054</c:v>
                </c:pt>
                <c:pt idx="18">
                  <c:v>87.06841543425867</c:v>
                </c:pt>
                <c:pt idx="19">
                  <c:v>87.22859300885098</c:v>
                </c:pt>
                <c:pt idx="20">
                  <c:v>87.36223424480164</c:v>
                </c:pt>
                <c:pt idx="21">
                  <c:v>87.47342122555301</c:v>
                </c:pt>
                <c:pt idx="22">
                  <c:v>87.5657066469345</c:v>
                </c:pt>
                <c:pt idx="23">
                  <c:v>87.64215064732454</c:v>
                </c:pt>
                <c:pt idx="24">
                  <c:v>87.70536661323098</c:v>
                </c:pt>
                <c:pt idx="25">
                  <c:v>87.75757064107296</c:v>
                </c:pt>
                <c:pt idx="26">
                  <c:v>87.80063096178102</c:v>
                </c:pt>
                <c:pt idx="27">
                  <c:v>87.83611495114235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29.038324643527197</c:v>
                </c:pt>
                <c:pt idx="1">
                  <c:v>28.653473828989057</c:v>
                </c:pt>
                <c:pt idx="2">
                  <c:v>28.20506521348615</c:v>
                </c:pt>
                <c:pt idx="3">
                  <c:v>27.686334425785958</c:v>
                </c:pt>
                <c:pt idx="4">
                  <c:v>27.090938994106367</c:v>
                </c:pt>
                <c:pt idx="5">
                  <c:v>26.41329241111552</c:v>
                </c:pt>
                <c:pt idx="6">
                  <c:v>25.648898822497664</c:v>
                </c:pt>
                <c:pt idx="7">
                  <c:v>24.794657784622338</c:v>
                </c:pt>
                <c:pt idx="8">
                  <c:v>23.84911618416598</c:v>
                </c:pt>
                <c:pt idx="9">
                  <c:v>22.81266414388012</c:v>
                </c:pt>
                <c:pt idx="10">
                  <c:v>21.687703791996235</c:v>
                </c:pt>
                <c:pt idx="11">
                  <c:v>20.47886247695638</c:v>
                </c:pt>
                <c:pt idx="12">
                  <c:v>19.193372435334282</c:v>
                </c:pt>
                <c:pt idx="13">
                  <c:v>17.841791484255822</c:v>
                </c:pt>
                <c:pt idx="14">
                  <c:v>16.439276937334483</c:v>
                </c:pt>
                <c:pt idx="15">
                  <c:v>15.007593859036561</c:v>
                </c:pt>
                <c:pt idx="16">
                  <c:v>13.577800137879919</c:v>
                </c:pt>
                <c:pt idx="17">
                  <c:v>12.192842839868433</c:v>
                </c:pt>
                <c:pt idx="18">
                  <c:v>10.907901294200059</c:v>
                </c:pt>
                <c:pt idx="19">
                  <c:v>9.784826537604843</c:v>
                </c:pt>
                <c:pt idx="20">
                  <c:v>8.878080198090103</c:v>
                </c:pt>
                <c:pt idx="21">
                  <c:v>8.216176493203875</c:v>
                </c:pt>
                <c:pt idx="22">
                  <c:v>7.790623422019735</c:v>
                </c:pt>
                <c:pt idx="23">
                  <c:v>7.561579479010675</c:v>
                </c:pt>
                <c:pt idx="24">
                  <c:v>7.475383393697427</c:v>
                </c:pt>
                <c:pt idx="25">
                  <c:v>7.4811743592712645</c:v>
                </c:pt>
                <c:pt idx="26">
                  <c:v>7.539347751471155</c:v>
                </c:pt>
                <c:pt idx="27">
                  <c:v>7.622765153698964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'Spec''s'!$X$35:$X$62</c:f>
              <c:numCache>
                <c:ptCount val="2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</c:numCache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42475"/>
          <c:w val="0.18475"/>
          <c:h val="0.2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">
      <selection activeCell="AA23" sqref="AA23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6.4</v>
      </c>
      <c r="J6" s="6" t="s">
        <v>17</v>
      </c>
      <c r="K6" s="20"/>
      <c r="L6" s="4" t="s">
        <v>0</v>
      </c>
      <c r="M6" s="19"/>
      <c r="N6" s="25">
        <f>C7</f>
        <v>6</v>
      </c>
      <c r="O6" s="6" t="s">
        <v>12</v>
      </c>
      <c r="Q6" s="4" t="s">
        <v>150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0.5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0.5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395.05509271701163</v>
      </c>
      <c r="O8" s="9" t="s">
        <v>24</v>
      </c>
      <c r="Q8" s="7" t="s">
        <v>163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37</v>
      </c>
      <c r="D9" s="20" t="s">
        <v>14</v>
      </c>
      <c r="E9" s="31">
        <f>1/(2*PI()*SQRT(E15*E16*0.000000001))</f>
        <v>36.40741029465558</v>
      </c>
      <c r="F9" s="9" t="s">
        <v>14</v>
      </c>
      <c r="H9" s="7" t="s">
        <v>29</v>
      </c>
      <c r="I9" s="8">
        <f>I6/(1.2*(343*C18*0.0001)^2)</f>
        <v>0.41912523433501414</v>
      </c>
      <c r="J9" s="9" t="s">
        <v>16</v>
      </c>
      <c r="K9" s="20"/>
      <c r="L9" s="7" t="s">
        <v>19</v>
      </c>
      <c r="M9" s="20"/>
      <c r="N9" s="16">
        <f>I15*C10^2</f>
        <v>11.793407807389952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6.1</v>
      </c>
      <c r="D10" s="20" t="s">
        <v>70</v>
      </c>
      <c r="E10" s="32"/>
      <c r="F10" s="9"/>
      <c r="H10" s="7" t="s">
        <v>79</v>
      </c>
      <c r="I10" s="16">
        <f>I9*C10^2</f>
        <v>15.595649969605873</v>
      </c>
      <c r="J10" s="9" t="s">
        <v>13</v>
      </c>
      <c r="K10" s="20"/>
      <c r="L10" s="12" t="s">
        <v>21</v>
      </c>
      <c r="M10" s="23"/>
      <c r="N10" s="26">
        <f>((C10^2)/C14)*I12/(I12+((C10^2)/C14))</f>
        <v>25.993718374551126</v>
      </c>
      <c r="O10" s="14" t="s">
        <v>12</v>
      </c>
      <c r="Q10" s="7" t="s">
        <v>154</v>
      </c>
      <c r="R10" s="16">
        <f>1.41*SQRT(R6*R7)</f>
        <v>53.50573801004898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2.48</v>
      </c>
      <c r="D11" s="20"/>
      <c r="E11" s="33">
        <f>E14/(2*PI()*E9*E16/1000)</f>
        <v>2.436732775294805</v>
      </c>
      <c r="F11" s="9"/>
      <c r="H11" s="7" t="s">
        <v>30</v>
      </c>
      <c r="I11" s="11">
        <f>C10^2/I12</f>
        <v>0.05149969788201035</v>
      </c>
      <c r="J11" s="9" t="s">
        <v>15</v>
      </c>
      <c r="Q11" s="12" t="s">
        <v>153</v>
      </c>
      <c r="R11" s="26">
        <f>1.41*SQRT(R6/R7)</f>
        <v>6.688217251256122</v>
      </c>
      <c r="S11" s="14" t="s">
        <v>165</v>
      </c>
    </row>
    <row r="12" spans="2:12" ht="12.75">
      <c r="B12" s="7" t="s">
        <v>4</v>
      </c>
      <c r="C12" s="10">
        <v>0.55</v>
      </c>
      <c r="D12" s="20"/>
      <c r="E12" s="33">
        <f>C7/(2*PI()*E9*E16/1000)</f>
        <v>0.5422237941263366</v>
      </c>
      <c r="F12" s="9"/>
      <c r="H12" s="12" t="s">
        <v>31</v>
      </c>
      <c r="I12" s="13">
        <f>I7*2*PI()*I17*I10/1000</f>
        <v>722.5285104633211</v>
      </c>
      <c r="J12" s="14" t="s">
        <v>12</v>
      </c>
      <c r="L12" t="s">
        <v>82</v>
      </c>
    </row>
    <row r="13" spans="2:18" ht="12.75">
      <c r="B13" s="7" t="s">
        <v>5</v>
      </c>
      <c r="C13" s="10">
        <v>0.45</v>
      </c>
      <c r="D13" s="20"/>
      <c r="E13" s="33">
        <f>E11*E12/(E11+E12)</f>
        <v>0.4435292895018902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1.38</v>
      </c>
      <c r="D14" s="20" t="s">
        <v>71</v>
      </c>
      <c r="E14" s="32">
        <f>(C10^2)/C14</f>
        <v>26.963768115942027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14.7</v>
      </c>
      <c r="D15" s="20" t="s">
        <v>72</v>
      </c>
      <c r="E15" s="31">
        <f>1000*C15/(C10^2)</f>
        <v>395.05509271701163</v>
      </c>
      <c r="F15" s="9" t="s">
        <v>24</v>
      </c>
      <c r="H15" s="4" t="s">
        <v>22</v>
      </c>
      <c r="I15" s="15">
        <f>C16*I9/(C16+I9)</f>
        <v>0.31694189216312696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1.365</v>
      </c>
      <c r="W15" s="6" t="s">
        <v>112</v>
      </c>
    </row>
    <row r="16" spans="2:23" ht="12.75">
      <c r="B16" s="7" t="s">
        <v>9</v>
      </c>
      <c r="C16" s="10">
        <v>1.3</v>
      </c>
      <c r="D16" s="20" t="s">
        <v>73</v>
      </c>
      <c r="E16" s="31">
        <f>C16*C10^2</f>
        <v>48.37299999999999</v>
      </c>
      <c r="F16" s="9" t="s">
        <v>13</v>
      </c>
      <c r="H16" s="7" t="s">
        <v>23</v>
      </c>
      <c r="I16" s="16">
        <f>I15*I6/I9</f>
        <v>4.839670684735375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-37.2973469724645</v>
      </c>
      <c r="W16" s="14" t="s">
        <v>60</v>
      </c>
    </row>
    <row r="17" spans="2:21" ht="12.75">
      <c r="B17" s="7" t="s">
        <v>8</v>
      </c>
      <c r="C17" s="10">
        <v>19</v>
      </c>
      <c r="D17" s="20" t="s">
        <v>17</v>
      </c>
      <c r="E17" s="34">
        <f>C17/(1.2*(343*C18*0.0001)^2)</f>
        <v>1.2442780394320732</v>
      </c>
      <c r="F17" s="9" t="s">
        <v>16</v>
      </c>
      <c r="H17" s="7" t="s">
        <v>18</v>
      </c>
      <c r="I17" s="16">
        <f>E9*SQRT(C16/I15)</f>
        <v>73.7346530533654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104</v>
      </c>
      <c r="D18" s="20" t="s">
        <v>74</v>
      </c>
      <c r="E18" s="20"/>
      <c r="F18" s="9"/>
      <c r="H18" s="7" t="s">
        <v>26</v>
      </c>
      <c r="I18" s="11">
        <f>N10/(2*PI()*I17*N9/1000)</f>
        <v>4.7574867070465965</v>
      </c>
      <c r="J18" s="9"/>
      <c r="K18" s="20"/>
    </row>
    <row r="19" spans="2:21" ht="12.75">
      <c r="B19" s="12" t="s">
        <v>45</v>
      </c>
      <c r="C19" s="22">
        <v>6</v>
      </c>
      <c r="D19" s="23" t="s">
        <v>75</v>
      </c>
      <c r="E19" s="23"/>
      <c r="F19" s="14"/>
      <c r="H19" s="7" t="s">
        <v>27</v>
      </c>
      <c r="I19" s="11">
        <f>N6/(2*PI()*I17*N9/1000)</f>
        <v>1.0981468611365037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0.8922038979059455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153.68009231397076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22.095134652817155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59.99056105296874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69.89098790169749</v>
      </c>
      <c r="W25" s="14" t="s">
        <v>60</v>
      </c>
    </row>
    <row r="26" spans="2:21" ht="12.75">
      <c r="B26" s="4" t="s">
        <v>39</v>
      </c>
      <c r="C26" s="35">
        <f>E9/(2*E13)</f>
        <v>41.04284785289295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73.7346530533654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41.321638039480064</v>
      </c>
      <c r="J27" s="6" t="s">
        <v>14</v>
      </c>
      <c r="L27" s="12" t="s">
        <v>93</v>
      </c>
      <c r="M27" s="23"/>
      <c r="N27" s="17">
        <f>N26/(2*I27)</f>
        <v>0.8922038979059455</v>
      </c>
      <c r="O27" s="14"/>
    </row>
    <row r="28" spans="8:15" ht="12.75">
      <c r="H28" s="27" t="s">
        <v>44</v>
      </c>
      <c r="I28" s="13">
        <f>I27*SQRT(-1+(2*I20)^2)</f>
        <v>61.06816920978033</v>
      </c>
      <c r="J28" s="14" t="s">
        <v>14</v>
      </c>
      <c r="L28" s="65" t="s">
        <v>148</v>
      </c>
      <c r="M28" s="70"/>
      <c r="N28" s="72">
        <f>((I17/N13)-(I20/N14))/((I20/N14)-(N13/I17))</f>
        <v>1.2571827716500363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6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6.380602028821246</v>
      </c>
      <c r="D35" s="3">
        <f>(2*PI()*B35*$C$8/1000)-($E$14*$E$11*(B35/$C$9-$C$9/B35))/((1+($E$11*(B35/$C$9-$C$9/B35))^2))</f>
        <v>3.2122345232575533</v>
      </c>
      <c r="E35" s="3">
        <f>SQRT(C35^2+D35^2)</f>
        <v>7.143565838053534</v>
      </c>
      <c r="H35" s="3">
        <f aca="true" t="shared" si="0" ref="H35:H62">$C$7+$N$10/(1+($I$18*(B35/$I$17-$I$17/B35))^2)</f>
        <v>6.021904265684193</v>
      </c>
      <c r="I35" s="3">
        <f aca="true" t="shared" si="1" ref="I35:I62">(2*PI()*B35*$C$8/1000)-($N$10*$I$18*(B35/$I$17-$I$17/B35))/((1+($I$18*(B35/$I$17-$I$17/B35))^2))</f>
        <v>0.7856662275242942</v>
      </c>
      <c r="J35" s="3">
        <f>SQRT(H35^2+I35^2)</f>
        <v>6.072940178047017</v>
      </c>
      <c r="L35" s="28">
        <f aca="true" t="shared" si="2" ref="L35:L62">(1000/(2*PI()*B35*$C$10))/SQRT((1+$I$19/$I$18)^2+($I$19^2)*(B35/$I$17-$I$17/B35)^2)</f>
        <v>0.3243955410388878</v>
      </c>
      <c r="M35" s="28"/>
      <c r="N35" s="3">
        <f aca="true" t="shared" si="3" ref="N35:N62">$P$31/L35</f>
        <v>18.49593857173497</v>
      </c>
      <c r="O35" s="3">
        <f>N35/J35</f>
        <v>3.0456316099729865</v>
      </c>
      <c r="P35" s="29">
        <f>N35*O35/2</f>
        <v>28.165907585097322</v>
      </c>
      <c r="Q35" s="29">
        <f>4*O35^2</f>
        <v>37.103487614666584</v>
      </c>
      <c r="R35" s="29">
        <f>(N35^2)/16</f>
        <v>21.381233978087092</v>
      </c>
      <c r="S35" s="29">
        <f>-37.6+20*LOG($P$31*$C$18)+40*LOG(B35)</f>
        <v>58.30369179364848</v>
      </c>
      <c r="T35" s="76">
        <f>B35</f>
        <v>10</v>
      </c>
      <c r="U35" s="29">
        <f>-37.6+20*LOG(2.83*1.41*L35*$C$18)+40*LOG(B35)</f>
        <v>44.98227526975243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29.038324643527197</v>
      </c>
      <c r="X35" s="1">
        <f aca="true" t="shared" si="5" ref="X35:X62">$N$17</f>
        <v>88</v>
      </c>
      <c r="Y35" s="29">
        <f>U35+7.95</f>
        <v>52.93227526975243</v>
      </c>
      <c r="Z35" s="3">
        <f>10/J35</f>
        <v>1.6466488565372097</v>
      </c>
      <c r="AB35" s="3">
        <f>IF(N35&lt;$AD$31,N35,$AD$31)</f>
        <v>18.49593857173497</v>
      </c>
      <c r="AC35" s="3">
        <f>IF(AB35/J35&lt;$R$8,AB35/J35,$R$8)</f>
        <v>3.0456316099729865</v>
      </c>
      <c r="AD35" s="29">
        <f>AB35*AC35/2</f>
        <v>28.165907585097322</v>
      </c>
      <c r="AE35" s="29">
        <f>S35+20*LOG(AC35/O35)</f>
        <v>58.30369179364848</v>
      </c>
      <c r="AG35" s="29">
        <f aca="true" t="shared" si="6" ref="AG35:AG62">AE35+20*LOG(T35/$R$16)</f>
        <v>35.03003079178684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6.478626673480799</v>
      </c>
      <c r="D36" s="3">
        <f aca="true" t="shared" si="8" ref="D36:D62">(2*PI()*B36*$C$8/1000)-($E$14*$E$11*(B36/$C$9-$C$9/B36))/((1+($E$11*(B36/$C$9-$C$9/B36))^2))</f>
        <v>3.5950925933584252</v>
      </c>
      <c r="E36" s="3">
        <f aca="true" t="shared" si="9" ref="E36:E62">SQRT(C36^2+D36^2)</f>
        <v>7.409270836536987</v>
      </c>
      <c r="H36" s="3">
        <f t="shared" si="0"/>
        <v>6.026916917535264</v>
      </c>
      <c r="I36" s="3">
        <f t="shared" si="1"/>
        <v>0.8707160504153005</v>
      </c>
      <c r="J36" s="3">
        <f aca="true" t="shared" si="10" ref="J36:J62">SQRT(H36^2+I36^2)</f>
        <v>6.089488810345544</v>
      </c>
      <c r="L36" s="28">
        <f t="shared" si="2"/>
        <v>0.32486205557618697</v>
      </c>
      <c r="M36" s="28"/>
      <c r="N36" s="3">
        <f t="shared" si="3"/>
        <v>18.469377685116797</v>
      </c>
      <c r="O36" s="3">
        <f aca="true" t="shared" si="11" ref="O36:O62">N36/J36</f>
        <v>3.0329931231237066</v>
      </c>
      <c r="P36" s="29">
        <f aca="true" t="shared" si="12" ref="P36:P62">N36*O36/2</f>
        <v>28.008747753666846</v>
      </c>
      <c r="Q36" s="29">
        <f aca="true" t="shared" si="13" ref="Q36:Q62">4*O36^2</f>
        <v>36.796189139662786</v>
      </c>
      <c r="R36" s="29">
        <f aca="true" t="shared" si="14" ref="R36:R62">(N36^2)/16</f>
        <v>21.31986950471814</v>
      </c>
      <c r="S36" s="29">
        <f aca="true" t="shared" si="15" ref="S36:S62">-37.6+20*LOG($P$31*$C$18)+40*LOG(B36)</f>
        <v>60.02386319744266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46.71492891327399</v>
      </c>
      <c r="V36" s="29">
        <f t="shared" si="4"/>
        <v>75.36840274226304</v>
      </c>
      <c r="W36" s="29">
        <f aca="true" t="shared" si="18" ref="W36:W62">V36-U36</f>
        <v>28.653473828989057</v>
      </c>
      <c r="X36" s="1">
        <f t="shared" si="5"/>
        <v>88</v>
      </c>
      <c r="Y36" s="29">
        <f aca="true" t="shared" si="19" ref="Y36:Y62">U36+7.95</f>
        <v>54.66492891327399</v>
      </c>
      <c r="Z36" s="3">
        <f aca="true" t="shared" si="20" ref="Z36:Z62">10/J36</f>
        <v>1.6421739675440108</v>
      </c>
      <c r="AB36" s="3">
        <f aca="true" t="shared" si="21" ref="AB36:AB62">IF(N36&lt;$AD$31,N36,$AD$31)</f>
        <v>18.469377685116797</v>
      </c>
      <c r="AC36" s="3">
        <f aca="true" t="shared" si="22" ref="AC36:AC62">IF(AB36/J36&lt;$R$8,AB36/J36,$R$8)</f>
        <v>3.0329931231237066</v>
      </c>
      <c r="AD36" s="29">
        <f aca="true" t="shared" si="23" ref="AD36:AD62">AB36*AC36/2</f>
        <v>28.008747753666846</v>
      </c>
      <c r="AE36" s="29">
        <f aca="true" t="shared" si="24" ref="AE36:AE62">S36+20*LOG(AC36/O36)</f>
        <v>60.02386319744266</v>
      </c>
      <c r="AG36" s="29">
        <f t="shared" si="6"/>
        <v>37.6102878974781</v>
      </c>
    </row>
    <row r="37" spans="2:33" ht="12.75">
      <c r="B37" s="75">
        <f aca="true" t="shared" si="25" ref="B37:B62">B36*2^(1/7)</f>
        <v>12.190136542044751</v>
      </c>
      <c r="C37" s="3">
        <f t="shared" si="7"/>
        <v>6.606321966156477</v>
      </c>
      <c r="D37" s="3">
        <f t="shared" si="8"/>
        <v>4.0359330667632785</v>
      </c>
      <c r="E37" s="3">
        <f t="shared" si="9"/>
        <v>7.741591931890677</v>
      </c>
      <c r="H37" s="3">
        <f t="shared" si="0"/>
        <v>6.033136298830914</v>
      </c>
      <c r="I37" s="3">
        <f t="shared" si="1"/>
        <v>0.9657863924010907</v>
      </c>
      <c r="J37" s="3">
        <f t="shared" si="10"/>
        <v>6.109949014191386</v>
      </c>
      <c r="L37" s="28">
        <f t="shared" si="2"/>
        <v>0.32542618928615097</v>
      </c>
      <c r="M37" s="28"/>
      <c r="N37" s="3">
        <f t="shared" si="3"/>
        <v>18.43736059830185</v>
      </c>
      <c r="O37" s="3">
        <f t="shared" si="11"/>
        <v>3.017596473469414</v>
      </c>
      <c r="P37" s="29">
        <f t="shared" si="12"/>
        <v>27.818257160759796</v>
      </c>
      <c r="Q37" s="29">
        <f t="shared" si="13"/>
        <v>36.42355390678018</v>
      </c>
      <c r="R37" s="29">
        <f t="shared" si="14"/>
        <v>21.246016614488347</v>
      </c>
      <c r="S37" s="29">
        <f t="shared" si="15"/>
        <v>61.744034601236834</v>
      </c>
      <c r="T37" s="76">
        <f t="shared" si="16"/>
        <v>12.190136542044751</v>
      </c>
      <c r="U37" s="29">
        <f t="shared" si="17"/>
        <v>48.45017057064814</v>
      </c>
      <c r="V37" s="29">
        <f t="shared" si="4"/>
        <v>76.65523578413429</v>
      </c>
      <c r="W37" s="29">
        <f t="shared" si="18"/>
        <v>28.20506521348615</v>
      </c>
      <c r="X37" s="1">
        <f t="shared" si="5"/>
        <v>88</v>
      </c>
      <c r="Y37" s="29">
        <f t="shared" si="19"/>
        <v>56.40017057064814</v>
      </c>
      <c r="Z37" s="3">
        <f t="shared" si="20"/>
        <v>1.6366748686074655</v>
      </c>
      <c r="AB37" s="3">
        <f t="shared" si="21"/>
        <v>18.43736059830185</v>
      </c>
      <c r="AC37" s="3">
        <f t="shared" si="22"/>
        <v>3.017596473469414</v>
      </c>
      <c r="AD37" s="29">
        <f t="shared" si="23"/>
        <v>27.818257160759796</v>
      </c>
      <c r="AE37" s="29">
        <f t="shared" si="24"/>
        <v>61.744034601236834</v>
      </c>
      <c r="AG37" s="29">
        <f t="shared" si="6"/>
        <v>40.19054500316937</v>
      </c>
    </row>
    <row r="38" spans="2:33" ht="12.75">
      <c r="B38" s="75">
        <f t="shared" si="25"/>
        <v>13.459001926323557</v>
      </c>
      <c r="C38" s="3">
        <f t="shared" si="7"/>
        <v>6.775172752958167</v>
      </c>
      <c r="D38" s="3">
        <f t="shared" si="8"/>
        <v>4.547910911230587</v>
      </c>
      <c r="E38" s="3">
        <f t="shared" si="9"/>
        <v>8.16005266459212</v>
      </c>
      <c r="H38" s="3">
        <f t="shared" si="0"/>
        <v>6.040883215623695</v>
      </c>
      <c r="I38" s="3">
        <f t="shared" si="1"/>
        <v>1.0723484062033475</v>
      </c>
      <c r="J38" s="3">
        <f t="shared" si="10"/>
        <v>6.135324044342803</v>
      </c>
      <c r="L38" s="28">
        <f t="shared" si="2"/>
        <v>0.3261069730216216</v>
      </c>
      <c r="M38" s="28"/>
      <c r="N38" s="3">
        <f t="shared" si="3"/>
        <v>18.398870604960006</v>
      </c>
      <c r="O38" s="3">
        <f t="shared" si="11"/>
        <v>2.9988425178495746</v>
      </c>
      <c r="P38" s="29">
        <f t="shared" si="12"/>
        <v>27.587657725283396</v>
      </c>
      <c r="Q38" s="29">
        <f t="shared" si="13"/>
        <v>35.9722257874495</v>
      </c>
      <c r="R38" s="29">
        <f t="shared" si="14"/>
        <v>21.157402471128837</v>
      </c>
      <c r="S38" s="29">
        <f t="shared" si="15"/>
        <v>63.464206005031016</v>
      </c>
      <c r="T38" s="76">
        <f t="shared" si="16"/>
        <v>13.459001926323557</v>
      </c>
      <c r="U38" s="29">
        <f t="shared" si="17"/>
        <v>50.188493666137546</v>
      </c>
      <c r="V38" s="29">
        <f t="shared" si="4"/>
        <v>77.8748280919235</v>
      </c>
      <c r="W38" s="29">
        <f t="shared" si="18"/>
        <v>27.686334425785958</v>
      </c>
      <c r="X38" s="1">
        <f t="shared" si="5"/>
        <v>88</v>
      </c>
      <c r="Y38" s="29">
        <f t="shared" si="19"/>
        <v>58.13849366613755</v>
      </c>
      <c r="Z38" s="3">
        <f t="shared" si="20"/>
        <v>1.6299057601074385</v>
      </c>
      <c r="AB38" s="3">
        <f t="shared" si="21"/>
        <v>18.398870604960006</v>
      </c>
      <c r="AC38" s="3">
        <f t="shared" si="22"/>
        <v>2.9988425178495746</v>
      </c>
      <c r="AD38" s="29">
        <f t="shared" si="23"/>
        <v>27.587657725283396</v>
      </c>
      <c r="AE38" s="29">
        <f t="shared" si="24"/>
        <v>63.464206005031016</v>
      </c>
      <c r="AG38" s="29">
        <f t="shared" si="6"/>
        <v>42.770802108860636</v>
      </c>
    </row>
    <row r="39" spans="2:33" ht="12.75">
      <c r="B39" s="75">
        <f t="shared" si="25"/>
        <v>14.859942891369478</v>
      </c>
      <c r="C39" s="3">
        <f t="shared" si="7"/>
        <v>7.002593124208637</v>
      </c>
      <c r="D39" s="3">
        <f t="shared" si="8"/>
        <v>5.148496853718557</v>
      </c>
      <c r="E39" s="3">
        <f t="shared" si="9"/>
        <v>8.691566620348944</v>
      </c>
      <c r="H39" s="3">
        <f t="shared" si="0"/>
        <v>6.050579308991797</v>
      </c>
      <c r="I39" s="3">
        <f t="shared" si="1"/>
        <v>1.1921907826479459</v>
      </c>
      <c r="J39" s="3">
        <f t="shared" si="10"/>
        <v>6.166914044855043</v>
      </c>
      <c r="L39" s="28">
        <f t="shared" si="2"/>
        <v>0.3269263535482314</v>
      </c>
      <c r="M39" s="28"/>
      <c r="N39" s="3">
        <f t="shared" si="3"/>
        <v>18.352757233793394</v>
      </c>
      <c r="O39" s="3">
        <f t="shared" si="11"/>
        <v>2.9760034111558284</v>
      </c>
      <c r="P39" s="29">
        <f t="shared" si="12"/>
        <v>27.308934065941973</v>
      </c>
      <c r="Q39" s="29">
        <f t="shared" si="13"/>
        <v>35.42638521284451</v>
      </c>
      <c r="R39" s="29">
        <f t="shared" si="14"/>
        <v>21.051481130159733</v>
      </c>
      <c r="S39" s="29">
        <f t="shared" si="15"/>
        <v>65.18437740882518</v>
      </c>
      <c r="T39" s="76">
        <f t="shared" si="16"/>
        <v>14.859942891369478</v>
      </c>
      <c r="U39" s="29">
        <f t="shared" si="17"/>
        <v>51.93046197453383</v>
      </c>
      <c r="V39" s="29">
        <f t="shared" si="4"/>
        <v>79.0214009686402</v>
      </c>
      <c r="W39" s="29">
        <f t="shared" si="18"/>
        <v>27.090938994106367</v>
      </c>
      <c r="X39" s="1">
        <f t="shared" si="5"/>
        <v>88</v>
      </c>
      <c r="Y39" s="29">
        <f t="shared" si="19"/>
        <v>59.88046197453383</v>
      </c>
      <c r="Z39" s="3">
        <f t="shared" si="20"/>
        <v>1.6215565722604548</v>
      </c>
      <c r="AB39" s="3">
        <f t="shared" si="21"/>
        <v>18.352757233793394</v>
      </c>
      <c r="AC39" s="3">
        <f t="shared" si="22"/>
        <v>2.9760034111558284</v>
      </c>
      <c r="AD39" s="29">
        <f t="shared" si="23"/>
        <v>27.308934065941973</v>
      </c>
      <c r="AE39" s="29">
        <f t="shared" si="24"/>
        <v>65.18437740882518</v>
      </c>
      <c r="AG39" s="29">
        <f t="shared" si="6"/>
        <v>45.351059214551896</v>
      </c>
    </row>
    <row r="40" spans="2:33" ht="12.75">
      <c r="B40" s="75">
        <f t="shared" si="25"/>
        <v>16.40670712015275</v>
      </c>
      <c r="C40" s="3">
        <f t="shared" si="7"/>
        <v>7.315945188707533</v>
      </c>
      <c r="D40" s="3">
        <f t="shared" si="8"/>
        <v>5.861115393562293</v>
      </c>
      <c r="E40" s="3">
        <f t="shared" si="9"/>
        <v>9.374205441573476</v>
      </c>
      <c r="H40" s="3">
        <f t="shared" si="0"/>
        <v>6.0627867653186716</v>
      </c>
      <c r="I40" s="3">
        <f t="shared" si="1"/>
        <v>1.327520979331802</v>
      </c>
      <c r="J40" s="3">
        <f t="shared" si="10"/>
        <v>6.20642371356398</v>
      </c>
      <c r="L40" s="28">
        <f t="shared" si="2"/>
        <v>0.327909134110938</v>
      </c>
      <c r="M40" s="28"/>
      <c r="N40" s="3">
        <f t="shared" si="3"/>
        <v>18.297751955790545</v>
      </c>
      <c r="O40" s="3">
        <f t="shared" si="11"/>
        <v>2.948195740455373</v>
      </c>
      <c r="P40" s="29">
        <f t="shared" si="12"/>
        <v>26.97267718798533</v>
      </c>
      <c r="Q40" s="29">
        <f t="shared" si="13"/>
        <v>34.76743249615682</v>
      </c>
      <c r="R40" s="29">
        <f t="shared" si="14"/>
        <v>20.925482914727294</v>
      </c>
      <c r="S40" s="29">
        <f t="shared" si="15"/>
        <v>66.90454881261937</v>
      </c>
      <c r="T40" s="76">
        <f t="shared" si="16"/>
        <v>16.40670712015275</v>
      </c>
      <c r="U40" s="29">
        <f t="shared" si="17"/>
        <v>53.676705056103884</v>
      </c>
      <c r="V40" s="29">
        <f t="shared" si="4"/>
        <v>80.0899974672194</v>
      </c>
      <c r="W40" s="29">
        <f t="shared" si="18"/>
        <v>26.41329241111552</v>
      </c>
      <c r="X40" s="1">
        <f t="shared" si="5"/>
        <v>88</v>
      </c>
      <c r="Y40" s="29">
        <f t="shared" si="19"/>
        <v>61.62670505610389</v>
      </c>
      <c r="Z40" s="3">
        <f t="shared" si="20"/>
        <v>1.6112338540704618</v>
      </c>
      <c r="AB40" s="3">
        <f t="shared" si="21"/>
        <v>18.297751955790545</v>
      </c>
      <c r="AC40" s="3">
        <f t="shared" si="22"/>
        <v>2.948195740455373</v>
      </c>
      <c r="AD40" s="29">
        <f t="shared" si="23"/>
        <v>26.97267718798533</v>
      </c>
      <c r="AE40" s="29">
        <f t="shared" si="24"/>
        <v>66.90454881261937</v>
      </c>
      <c r="AG40" s="29">
        <f t="shared" si="6"/>
        <v>47.93131632024317</v>
      </c>
    </row>
    <row r="41" spans="2:33" ht="12.75">
      <c r="B41" s="75">
        <f t="shared" si="25"/>
        <v>18.11447328527812</v>
      </c>
      <c r="C41" s="3">
        <f t="shared" si="7"/>
        <v>7.760008867641794</v>
      </c>
      <c r="D41" s="3">
        <f t="shared" si="8"/>
        <v>6.717151518100612</v>
      </c>
      <c r="E41" s="3">
        <f t="shared" si="9"/>
        <v>10.263423509872359</v>
      </c>
      <c r="H41" s="3">
        <f t="shared" si="0"/>
        <v>6.0782678607317475</v>
      </c>
      <c r="I41" s="3">
        <f t="shared" si="1"/>
        <v>1.4811087285853624</v>
      </c>
      <c r="J41" s="3">
        <f t="shared" si="10"/>
        <v>6.256118864975012</v>
      </c>
      <c r="L41" s="28">
        <f t="shared" si="2"/>
        <v>0.3290824907212908</v>
      </c>
      <c r="M41" s="28"/>
      <c r="N41" s="3">
        <f t="shared" si="3"/>
        <v>18.232510598935416</v>
      </c>
      <c r="O41" s="3">
        <f t="shared" si="11"/>
        <v>2.9143484950406613</v>
      </c>
      <c r="P41" s="29">
        <f t="shared" si="12"/>
        <v>26.56794491241017</v>
      </c>
      <c r="Q41" s="29">
        <f t="shared" si="13"/>
        <v>33.973708602183066</v>
      </c>
      <c r="R41" s="29">
        <f t="shared" si="14"/>
        <v>20.77652767126827</v>
      </c>
      <c r="S41" s="29">
        <f t="shared" si="15"/>
        <v>68.62472021641354</v>
      </c>
      <c r="T41" s="76">
        <f t="shared" si="16"/>
        <v>18.11447328527812</v>
      </c>
      <c r="U41" s="29">
        <f t="shared" si="17"/>
        <v>55.4279016860175</v>
      </c>
      <c r="V41" s="29">
        <f t="shared" si="4"/>
        <v>81.07680050851516</v>
      </c>
      <c r="W41" s="29">
        <f t="shared" si="18"/>
        <v>25.648898822497664</v>
      </c>
      <c r="X41" s="1">
        <f t="shared" si="5"/>
        <v>88</v>
      </c>
      <c r="Y41" s="29">
        <f t="shared" si="19"/>
        <v>63.3779016860175</v>
      </c>
      <c r="Z41" s="3">
        <f t="shared" si="20"/>
        <v>1.5984351026297101</v>
      </c>
      <c r="AB41" s="3">
        <f t="shared" si="21"/>
        <v>18.232510598935416</v>
      </c>
      <c r="AC41" s="3">
        <f t="shared" si="22"/>
        <v>2.9143484950406613</v>
      </c>
      <c r="AD41" s="29">
        <f t="shared" si="23"/>
        <v>26.56794491241017</v>
      </c>
      <c r="AE41" s="29">
        <f t="shared" si="24"/>
        <v>68.62472021641354</v>
      </c>
      <c r="AG41" s="29">
        <f t="shared" si="6"/>
        <v>50.51157342593442</v>
      </c>
    </row>
    <row r="42" spans="2:33" ht="12.75">
      <c r="B42" s="75">
        <f t="shared" si="25"/>
        <v>19.999999999999982</v>
      </c>
      <c r="C42" s="3">
        <f t="shared" si="7"/>
        <v>8.411522385893534</v>
      </c>
      <c r="D42" s="3">
        <f t="shared" si="8"/>
        <v>7.757524192728454</v>
      </c>
      <c r="E42" s="3">
        <f t="shared" si="9"/>
        <v>11.442591072355741</v>
      </c>
      <c r="H42" s="3">
        <f t="shared" si="0"/>
        <v>6.098076629829167</v>
      </c>
      <c r="I42" s="3">
        <f t="shared" si="1"/>
        <v>1.656493444999589</v>
      </c>
      <c r="J42" s="3">
        <f t="shared" si="10"/>
        <v>6.319059195528656</v>
      </c>
      <c r="L42" s="28">
        <f t="shared" si="2"/>
        <v>0.33047471467684864</v>
      </c>
      <c r="M42" s="28"/>
      <c r="N42" s="3">
        <f t="shared" si="3"/>
        <v>18.155700674004784</v>
      </c>
      <c r="O42" s="3">
        <f t="shared" si="11"/>
        <v>2.8731651519978945</v>
      </c>
      <c r="P42" s="29">
        <f t="shared" si="12"/>
        <v>26.082163243327614</v>
      </c>
      <c r="Q42" s="29">
        <f t="shared" si="13"/>
        <v>33.02031196262033</v>
      </c>
      <c r="R42" s="29">
        <f t="shared" si="14"/>
        <v>20.60184168525361</v>
      </c>
      <c r="S42" s="29">
        <f t="shared" si="15"/>
        <v>70.34489162020772</v>
      </c>
      <c r="T42" s="76">
        <f t="shared" si="16"/>
        <v>19.999999999999982</v>
      </c>
      <c r="U42" s="29">
        <f t="shared" si="17"/>
        <v>57.18474230209804</v>
      </c>
      <c r="V42" s="29">
        <f t="shared" si="4"/>
        <v>81.97940008672037</v>
      </c>
      <c r="W42" s="29">
        <f t="shared" si="18"/>
        <v>24.794657784622338</v>
      </c>
      <c r="X42" s="1">
        <f t="shared" si="5"/>
        <v>88</v>
      </c>
      <c r="Y42" s="29">
        <f t="shared" si="19"/>
        <v>65.13474230209803</v>
      </c>
      <c r="Z42" s="3">
        <f t="shared" si="20"/>
        <v>1.5825140563766147</v>
      </c>
      <c r="AB42" s="3">
        <f t="shared" si="21"/>
        <v>18.155700674004784</v>
      </c>
      <c r="AC42" s="3">
        <f t="shared" si="22"/>
        <v>2.8731651519978945</v>
      </c>
      <c r="AD42" s="29">
        <f t="shared" si="23"/>
        <v>26.082163243327614</v>
      </c>
      <c r="AE42" s="29">
        <f t="shared" si="24"/>
        <v>70.34489162020772</v>
      </c>
      <c r="AG42" s="29">
        <f t="shared" si="6"/>
        <v>53.09183053162569</v>
      </c>
    </row>
    <row r="43" spans="2:33" ht="12.75">
      <c r="B43" s="75">
        <f t="shared" si="25"/>
        <v>22.081790273476226</v>
      </c>
      <c r="C43" s="3">
        <f t="shared" si="7"/>
        <v>9.408775929398006</v>
      </c>
      <c r="D43" s="3">
        <f t="shared" si="8"/>
        <v>9.030046651233055</v>
      </c>
      <c r="E43" s="3">
        <f t="shared" si="9"/>
        <v>13.040966490757679</v>
      </c>
      <c r="H43" s="3">
        <f t="shared" si="0"/>
        <v>6.12370420373772</v>
      </c>
      <c r="I43" s="3">
        <f t="shared" si="1"/>
        <v>1.8582905191807753</v>
      </c>
      <c r="J43" s="3">
        <f t="shared" si="10"/>
        <v>6.399452853842442</v>
      </c>
      <c r="L43" s="28">
        <f t="shared" si="2"/>
        <v>0.33211258839756497</v>
      </c>
      <c r="M43" s="28"/>
      <c r="N43" s="3">
        <f t="shared" si="3"/>
        <v>18.06616252924905</v>
      </c>
      <c r="O43" s="3">
        <f t="shared" si="11"/>
        <v>2.823079244720356</v>
      </c>
      <c r="P43" s="29">
        <f t="shared" si="12"/>
        <v>25.5011042340338</v>
      </c>
      <c r="Q43" s="29">
        <f t="shared" si="13"/>
        <v>31.87910568788342</v>
      </c>
      <c r="R43" s="29">
        <f t="shared" si="14"/>
        <v>20.39913928332765</v>
      </c>
      <c r="S43" s="29">
        <f t="shared" si="15"/>
        <v>72.06506302400189</v>
      </c>
      <c r="T43" s="76">
        <f t="shared" si="16"/>
        <v>22.081790273476226</v>
      </c>
      <c r="U43" s="29">
        <f t="shared" si="17"/>
        <v>58.94785572814338</v>
      </c>
      <c r="V43" s="29">
        <f t="shared" si="4"/>
        <v>82.79697191230936</v>
      </c>
      <c r="W43" s="29">
        <f t="shared" si="18"/>
        <v>23.84911618416598</v>
      </c>
      <c r="X43" s="1">
        <f t="shared" si="5"/>
        <v>88</v>
      </c>
      <c r="Y43" s="29">
        <f t="shared" si="19"/>
        <v>66.89785572814338</v>
      </c>
      <c r="Z43" s="3">
        <f t="shared" si="20"/>
        <v>1.5626335920258667</v>
      </c>
      <c r="AB43" s="3">
        <f t="shared" si="21"/>
        <v>18.06616252924905</v>
      </c>
      <c r="AC43" s="3">
        <f t="shared" si="22"/>
        <v>2.823079244720356</v>
      </c>
      <c r="AD43" s="29">
        <f t="shared" si="23"/>
        <v>25.5011042340338</v>
      </c>
      <c r="AE43" s="29">
        <f t="shared" si="24"/>
        <v>72.06506302400189</v>
      </c>
      <c r="AG43" s="29">
        <f t="shared" si="6"/>
        <v>55.67208763731695</v>
      </c>
    </row>
    <row r="44" spans="2:33" ht="12.75">
      <c r="B44" s="75">
        <f t="shared" si="25"/>
        <v>24.380273084089485</v>
      </c>
      <c r="C44" s="3">
        <f t="shared" si="7"/>
        <v>11.013556700455345</v>
      </c>
      <c r="D44" s="3">
        <f t="shared" si="8"/>
        <v>10.566999433679278</v>
      </c>
      <c r="E44" s="3">
        <f t="shared" si="9"/>
        <v>15.263024216239815</v>
      </c>
      <c r="H44" s="3">
        <f t="shared" si="0"/>
        <v>6.157317018239317</v>
      </c>
      <c r="I44" s="3">
        <f t="shared" si="1"/>
        <v>2.0926547964306526</v>
      </c>
      <c r="J44" s="3">
        <f t="shared" si="10"/>
        <v>6.503211280600048</v>
      </c>
      <c r="L44" s="28">
        <f t="shared" si="2"/>
        <v>0.33401639725683013</v>
      </c>
      <c r="M44" s="28"/>
      <c r="N44" s="3">
        <f t="shared" si="3"/>
        <v>17.963189978923435</v>
      </c>
      <c r="O44" s="3">
        <f t="shared" si="11"/>
        <v>2.7622030415204315</v>
      </c>
      <c r="P44" s="29">
        <f t="shared" si="12"/>
        <v>24.808988997595822</v>
      </c>
      <c r="Q44" s="29">
        <f t="shared" si="13"/>
        <v>30.51906257033889</v>
      </c>
      <c r="R44" s="29">
        <f t="shared" si="14"/>
        <v>20.167262138680957</v>
      </c>
      <c r="S44" s="29">
        <f t="shared" si="15"/>
        <v>73.78523442779607</v>
      </c>
      <c r="T44" s="76">
        <f t="shared" si="16"/>
        <v>24.380273084089485</v>
      </c>
      <c r="U44" s="29">
        <f t="shared" si="17"/>
        <v>60.717676130927636</v>
      </c>
      <c r="V44" s="29">
        <f t="shared" si="4"/>
        <v>83.53034027480776</v>
      </c>
      <c r="W44" s="29">
        <f t="shared" si="18"/>
        <v>22.81266414388012</v>
      </c>
      <c r="X44" s="1">
        <f t="shared" si="5"/>
        <v>88</v>
      </c>
      <c r="Y44" s="29">
        <f t="shared" si="19"/>
        <v>68.66767613092763</v>
      </c>
      <c r="Z44" s="3">
        <f t="shared" si="20"/>
        <v>1.5377018473675215</v>
      </c>
      <c r="AB44" s="3">
        <f t="shared" si="21"/>
        <v>17.963189978923435</v>
      </c>
      <c r="AC44" s="3">
        <f t="shared" si="22"/>
        <v>2.7622030415204315</v>
      </c>
      <c r="AD44" s="29">
        <f t="shared" si="23"/>
        <v>24.808988997595822</v>
      </c>
      <c r="AE44" s="29">
        <f t="shared" si="24"/>
        <v>73.78523442779607</v>
      </c>
      <c r="AG44" s="29">
        <f t="shared" si="6"/>
        <v>58.25234474300822</v>
      </c>
    </row>
    <row r="45" spans="2:33" ht="12.75">
      <c r="B45" s="75">
        <f t="shared" si="25"/>
        <v>26.918003852647093</v>
      </c>
      <c r="C45" s="3">
        <f t="shared" si="7"/>
        <v>13.735317829048384</v>
      </c>
      <c r="D45" s="3">
        <f t="shared" si="8"/>
        <v>12.280391505929861</v>
      </c>
      <c r="E45" s="3">
        <f t="shared" si="9"/>
        <v>18.424629478062474</v>
      </c>
      <c r="H45" s="3">
        <f t="shared" si="0"/>
        <v>6.2021623240063315</v>
      </c>
      <c r="I45" s="3">
        <f t="shared" si="1"/>
        <v>2.3680016100387262</v>
      </c>
      <c r="J45" s="3">
        <f t="shared" si="10"/>
        <v>6.638843959490961</v>
      </c>
      <c r="L45" s="28">
        <f t="shared" si="2"/>
        <v>0.3361909203021751</v>
      </c>
      <c r="M45" s="28"/>
      <c r="N45" s="3">
        <f t="shared" si="3"/>
        <v>17.847001919644587</v>
      </c>
      <c r="O45" s="3">
        <f t="shared" si="11"/>
        <v>2.6882695283311073</v>
      </c>
      <c r="P45" s="29">
        <f t="shared" si="12"/>
        <v>23.98877571632366</v>
      </c>
      <c r="Q45" s="29">
        <f t="shared" si="13"/>
        <v>28.90717222781422</v>
      </c>
      <c r="R45" s="29">
        <f t="shared" si="14"/>
        <v>19.907217344987348</v>
      </c>
      <c r="S45" s="29">
        <f t="shared" si="15"/>
        <v>75.50540583159025</v>
      </c>
      <c r="T45" s="76">
        <f t="shared" si="16"/>
        <v>26.918003852647093</v>
      </c>
      <c r="U45" s="29">
        <f t="shared" si="17"/>
        <v>62.49421138802651</v>
      </c>
      <c r="V45" s="29">
        <f t="shared" si="4"/>
        <v>84.18191518002274</v>
      </c>
      <c r="W45" s="29">
        <f t="shared" si="18"/>
        <v>21.687703791996235</v>
      </c>
      <c r="X45" s="1">
        <f t="shared" si="5"/>
        <v>88</v>
      </c>
      <c r="Y45" s="29">
        <f t="shared" si="19"/>
        <v>70.4442113880265</v>
      </c>
      <c r="Z45" s="3">
        <f t="shared" si="20"/>
        <v>1.5062863445832155</v>
      </c>
      <c r="AB45" s="3">
        <f t="shared" si="21"/>
        <v>17.847001919644587</v>
      </c>
      <c r="AC45" s="3">
        <f t="shared" si="22"/>
        <v>2.6882695283311073</v>
      </c>
      <c r="AD45" s="29">
        <f t="shared" si="23"/>
        <v>23.98877571632366</v>
      </c>
      <c r="AE45" s="29">
        <f t="shared" si="24"/>
        <v>75.50540583159025</v>
      </c>
      <c r="AG45" s="29">
        <f t="shared" si="6"/>
        <v>60.8326018486995</v>
      </c>
    </row>
    <row r="46" spans="2:33" ht="12.75">
      <c r="B46" s="75">
        <f t="shared" si="25"/>
        <v>29.719885782738935</v>
      </c>
      <c r="C46" s="3">
        <f t="shared" si="7"/>
        <v>18.49176157469545</v>
      </c>
      <c r="D46" s="3">
        <f t="shared" si="8"/>
        <v>13.538844903625753</v>
      </c>
      <c r="E46" s="3">
        <f t="shared" si="9"/>
        <v>22.9182365695927</v>
      </c>
      <c r="H46" s="3">
        <f t="shared" si="0"/>
        <v>6.263289472789046</v>
      </c>
      <c r="I46" s="3">
        <f t="shared" si="1"/>
        <v>2.696164551421678</v>
      </c>
      <c r="J46" s="3">
        <f t="shared" si="10"/>
        <v>6.818951408266005</v>
      </c>
      <c r="L46" s="28">
        <f t="shared" si="2"/>
        <v>0.3386097054202058</v>
      </c>
      <c r="M46" s="28"/>
      <c r="N46" s="3">
        <f t="shared" si="3"/>
        <v>17.719515725499235</v>
      </c>
      <c r="O46" s="3">
        <f t="shared" si="11"/>
        <v>2.5985689975762916</v>
      </c>
      <c r="P46" s="29">
        <f t="shared" si="12"/>
        <v>23.022692108173942</v>
      </c>
      <c r="Q46" s="29">
        <f t="shared" si="13"/>
        <v>27.01024334065861</v>
      </c>
      <c r="R46" s="29">
        <f t="shared" si="14"/>
        <v>19.623827346638418</v>
      </c>
      <c r="S46" s="29">
        <f t="shared" si="15"/>
        <v>77.22557723538442</v>
      </c>
      <c r="T46" s="76">
        <f t="shared" si="16"/>
        <v>29.719885782738935</v>
      </c>
      <c r="U46" s="29">
        <f t="shared" si="17"/>
        <v>64.27665123014384</v>
      </c>
      <c r="V46" s="29">
        <f t="shared" si="4"/>
        <v>84.75551370710022</v>
      </c>
      <c r="W46" s="29">
        <f t="shared" si="18"/>
        <v>20.47886247695638</v>
      </c>
      <c r="X46" s="1">
        <f t="shared" si="5"/>
        <v>88</v>
      </c>
      <c r="Y46" s="29">
        <f t="shared" si="19"/>
        <v>72.22665123014384</v>
      </c>
      <c r="Z46" s="3">
        <f t="shared" si="20"/>
        <v>1.4665011379723125</v>
      </c>
      <c r="AB46" s="3">
        <f t="shared" si="21"/>
        <v>17.719515725499235</v>
      </c>
      <c r="AC46" s="3">
        <f t="shared" si="22"/>
        <v>2.5985689975762916</v>
      </c>
      <c r="AD46" s="29">
        <f t="shared" si="23"/>
        <v>23.022692108173942</v>
      </c>
      <c r="AE46" s="29">
        <f t="shared" si="24"/>
        <v>77.22557723538442</v>
      </c>
      <c r="AG46" s="29">
        <f t="shared" si="6"/>
        <v>63.41285895439075</v>
      </c>
    </row>
    <row r="47" spans="2:33" ht="12.75">
      <c r="B47" s="75">
        <f t="shared" si="25"/>
        <v>32.81341424030548</v>
      </c>
      <c r="C47" s="3">
        <f t="shared" si="7"/>
        <v>26.060567752670625</v>
      </c>
      <c r="D47" s="3">
        <f t="shared" si="8"/>
        <v>11.870928944546186</v>
      </c>
      <c r="E47" s="3">
        <f t="shared" si="9"/>
        <v>28.636901815629436</v>
      </c>
      <c r="H47" s="3">
        <f t="shared" si="0"/>
        <v>6.34890072726706</v>
      </c>
      <c r="I47" s="3">
        <f t="shared" si="1"/>
        <v>3.0943228357901855</v>
      </c>
      <c r="J47" s="3">
        <f t="shared" si="10"/>
        <v>7.062816311980995</v>
      </c>
      <c r="L47" s="28">
        <f t="shared" si="2"/>
        <v>0.3411884246551288</v>
      </c>
      <c r="M47" s="28"/>
      <c r="N47" s="3">
        <f t="shared" si="3"/>
        <v>17.585590736452342</v>
      </c>
      <c r="O47" s="3">
        <f t="shared" si="11"/>
        <v>2.4898836327685685</v>
      </c>
      <c r="P47" s="29">
        <f t="shared" si="12"/>
        <v>21.893037273629623</v>
      </c>
      <c r="Q47" s="29">
        <f t="shared" si="13"/>
        <v>24.798082018915213</v>
      </c>
      <c r="R47" s="29">
        <f t="shared" si="14"/>
        <v>19.328312596874902</v>
      </c>
      <c r="S47" s="29">
        <f t="shared" si="15"/>
        <v>78.9457486391786</v>
      </c>
      <c r="T47" s="76">
        <f t="shared" si="16"/>
        <v>32.81341424030548</v>
      </c>
      <c r="U47" s="29">
        <f t="shared" si="17"/>
        <v>66.06272036777091</v>
      </c>
      <c r="V47" s="29">
        <f t="shared" si="4"/>
        <v>85.25609280310519</v>
      </c>
      <c r="W47" s="29">
        <f t="shared" si="18"/>
        <v>19.193372435334282</v>
      </c>
      <c r="X47" s="1">
        <f t="shared" si="5"/>
        <v>88</v>
      </c>
      <c r="Y47" s="29">
        <f t="shared" si="19"/>
        <v>74.01272036777091</v>
      </c>
      <c r="Z47" s="3">
        <f t="shared" si="20"/>
        <v>1.4158657903981617</v>
      </c>
      <c r="AB47" s="3">
        <f t="shared" si="21"/>
        <v>17.585590736452342</v>
      </c>
      <c r="AC47" s="3">
        <f t="shared" si="22"/>
        <v>2.4898836327685685</v>
      </c>
      <c r="AD47" s="29">
        <f t="shared" si="23"/>
        <v>21.893037273629623</v>
      </c>
      <c r="AE47" s="29">
        <f t="shared" si="24"/>
        <v>78.9457486391786</v>
      </c>
      <c r="AG47" s="29">
        <f t="shared" si="6"/>
        <v>65.99311606008202</v>
      </c>
    </row>
    <row r="48" spans="2:33" ht="12.75">
      <c r="B48" s="75">
        <f t="shared" si="25"/>
        <v>36.22894657055622</v>
      </c>
      <c r="C48" s="3">
        <f t="shared" si="7"/>
        <v>32.68266563238989</v>
      </c>
      <c r="D48" s="3">
        <f t="shared" si="8"/>
        <v>2.852532272608464</v>
      </c>
      <c r="E48" s="3">
        <f t="shared" si="9"/>
        <v>32.80691349707973</v>
      </c>
      <c r="H48" s="3">
        <f t="shared" si="0"/>
        <v>6.473041367896276</v>
      </c>
      <c r="I48" s="3">
        <f t="shared" si="1"/>
        <v>3.588343317123943</v>
      </c>
      <c r="J48" s="3">
        <f t="shared" si="10"/>
        <v>7.401112910369937</v>
      </c>
      <c r="L48" s="28">
        <f t="shared" si="2"/>
        <v>0.3437412754583564</v>
      </c>
      <c r="M48" s="28"/>
      <c r="N48" s="3">
        <f t="shared" si="3"/>
        <v>17.45498847061469</v>
      </c>
      <c r="O48" s="3">
        <f t="shared" si="11"/>
        <v>2.358427534075037</v>
      </c>
      <c r="P48" s="29">
        <f t="shared" si="12"/>
        <v>20.583162708030002</v>
      </c>
      <c r="Q48" s="29">
        <f t="shared" si="13"/>
        <v>22.24872173393304</v>
      </c>
      <c r="R48" s="29">
        <f t="shared" si="14"/>
        <v>19.042288906830734</v>
      </c>
      <c r="S48" s="29">
        <f t="shared" si="15"/>
        <v>80.66592004297277</v>
      </c>
      <c r="T48" s="76">
        <f t="shared" si="16"/>
        <v>36.22894657055622</v>
      </c>
      <c r="U48" s="29">
        <f t="shared" si="17"/>
        <v>67.84763968077228</v>
      </c>
      <c r="V48" s="29">
        <f t="shared" si="4"/>
        <v>85.6894311650281</v>
      </c>
      <c r="W48" s="29">
        <f t="shared" si="18"/>
        <v>17.841791484255822</v>
      </c>
      <c r="X48" s="1">
        <f t="shared" si="5"/>
        <v>88</v>
      </c>
      <c r="Y48" s="29">
        <f t="shared" si="19"/>
        <v>75.79763968077228</v>
      </c>
      <c r="Z48" s="3">
        <f t="shared" si="20"/>
        <v>1.351148147731766</v>
      </c>
      <c r="AB48" s="3">
        <f t="shared" si="21"/>
        <v>17.45498847061469</v>
      </c>
      <c r="AC48" s="3">
        <f t="shared" si="22"/>
        <v>2.358427534075037</v>
      </c>
      <c r="AD48" s="29">
        <f t="shared" si="23"/>
        <v>20.583162708030002</v>
      </c>
      <c r="AE48" s="29">
        <f t="shared" si="24"/>
        <v>80.66592004297277</v>
      </c>
      <c r="AG48" s="29">
        <f t="shared" si="6"/>
        <v>68.57337316577328</v>
      </c>
    </row>
    <row r="49" spans="2:33" ht="12.75">
      <c r="B49" s="75">
        <f t="shared" si="25"/>
        <v>39.99999999999994</v>
      </c>
      <c r="C49" s="3">
        <f t="shared" si="7"/>
        <v>29.556357477988296</v>
      </c>
      <c r="D49" s="3">
        <f t="shared" si="8"/>
        <v>-8.833475932345044</v>
      </c>
      <c r="E49" s="3">
        <f t="shared" si="9"/>
        <v>30.848153338797346</v>
      </c>
      <c r="H49" s="3">
        <f t="shared" si="0"/>
        <v>6.661371407280475</v>
      </c>
      <c r="I49" s="3">
        <f t="shared" si="1"/>
        <v>4.218839730145133</v>
      </c>
      <c r="J49" s="3">
        <f t="shared" si="10"/>
        <v>7.884952612057026</v>
      </c>
      <c r="L49" s="28">
        <f t="shared" si="2"/>
        <v>0.3459133075608302</v>
      </c>
      <c r="M49" s="28"/>
      <c r="N49" s="3">
        <f t="shared" si="3"/>
        <v>17.345386456243453</v>
      </c>
      <c r="O49" s="3">
        <f t="shared" si="11"/>
        <v>2.1998085860047283</v>
      </c>
      <c r="P49" s="29">
        <f t="shared" si="12"/>
        <v>19.078265027007237</v>
      </c>
      <c r="Q49" s="29">
        <f t="shared" si="13"/>
        <v>19.356631260240487</v>
      </c>
      <c r="R49" s="29">
        <f t="shared" si="14"/>
        <v>18.803901957277112</v>
      </c>
      <c r="S49" s="29">
        <f t="shared" si="15"/>
        <v>82.38609144676695</v>
      </c>
      <c r="T49" s="76">
        <f t="shared" si="16"/>
        <v>39.99999999999994</v>
      </c>
      <c r="U49" s="29">
        <f t="shared" si="17"/>
        <v>69.62252280250438</v>
      </c>
      <c r="V49" s="29">
        <f t="shared" si="4"/>
        <v>86.06179973983886</v>
      </c>
      <c r="W49" s="29">
        <f t="shared" si="18"/>
        <v>16.439276937334483</v>
      </c>
      <c r="X49" s="1">
        <f t="shared" si="5"/>
        <v>88</v>
      </c>
      <c r="Y49" s="29">
        <f t="shared" si="19"/>
        <v>77.57252280250438</v>
      </c>
      <c r="Z49" s="3">
        <f t="shared" si="20"/>
        <v>1.268238439976014</v>
      </c>
      <c r="AB49" s="3">
        <f t="shared" si="21"/>
        <v>17.345386456243453</v>
      </c>
      <c r="AC49" s="3">
        <f t="shared" si="22"/>
        <v>2.1998085860047283</v>
      </c>
      <c r="AD49" s="29">
        <f t="shared" si="23"/>
        <v>19.078265027007237</v>
      </c>
      <c r="AE49" s="29">
        <f t="shared" si="24"/>
        <v>82.38609144676695</v>
      </c>
      <c r="AG49" s="29">
        <f t="shared" si="6"/>
        <v>71.15363027146455</v>
      </c>
    </row>
    <row r="50" spans="2:33" ht="12.75">
      <c r="B50" s="75">
        <f t="shared" si="25"/>
        <v>44.163580546952424</v>
      </c>
      <c r="C50" s="3">
        <f t="shared" si="7"/>
        <v>21.39258051073716</v>
      </c>
      <c r="D50" s="3">
        <f t="shared" si="8"/>
        <v>-13.20705823689779</v>
      </c>
      <c r="E50" s="3">
        <f t="shared" si="9"/>
        <v>25.14098025497775</v>
      </c>
      <c r="H50" s="3">
        <f t="shared" si="0"/>
        <v>6.964741618112213</v>
      </c>
      <c r="I50" s="3">
        <f t="shared" si="1"/>
        <v>5.052652357014193</v>
      </c>
      <c r="J50" s="3">
        <f t="shared" si="10"/>
        <v>8.604471026617814</v>
      </c>
      <c r="L50" s="28">
        <f t="shared" si="2"/>
        <v>0.3470848076197551</v>
      </c>
      <c r="M50" s="28"/>
      <c r="N50" s="3">
        <f t="shared" si="3"/>
        <v>17.286841337559302</v>
      </c>
      <c r="O50" s="3">
        <f t="shared" si="11"/>
        <v>2.0090533495996086</v>
      </c>
      <c r="P50" s="29">
        <f t="shared" si="12"/>
        <v>17.365093246610247</v>
      </c>
      <c r="Q50" s="29">
        <f t="shared" si="13"/>
        <v>16.14518144614963</v>
      </c>
      <c r="R50" s="29">
        <f t="shared" si="14"/>
        <v>18.677180214371816</v>
      </c>
      <c r="S50" s="29">
        <f t="shared" si="15"/>
        <v>84.10626285056114</v>
      </c>
      <c r="T50" s="76">
        <f t="shared" si="16"/>
        <v>44.163580546952424</v>
      </c>
      <c r="U50" s="29">
        <f t="shared" si="17"/>
        <v>71.37206089487353</v>
      </c>
      <c r="V50" s="29">
        <f t="shared" si="4"/>
        <v>86.37965475391009</v>
      </c>
      <c r="W50" s="29">
        <f t="shared" si="18"/>
        <v>15.007593859036561</v>
      </c>
      <c r="X50" s="1">
        <f t="shared" si="5"/>
        <v>88</v>
      </c>
      <c r="Y50" s="29">
        <f t="shared" si="19"/>
        <v>79.32206089487353</v>
      </c>
      <c r="Z50" s="3">
        <f t="shared" si="20"/>
        <v>1.1621864922393412</v>
      </c>
      <c r="AB50" s="3">
        <f t="shared" si="21"/>
        <v>17.286841337559302</v>
      </c>
      <c r="AC50" s="3">
        <f t="shared" si="22"/>
        <v>2.0090533495996086</v>
      </c>
      <c r="AD50" s="29">
        <f t="shared" si="23"/>
        <v>17.365093246610247</v>
      </c>
      <c r="AE50" s="29">
        <f t="shared" si="24"/>
        <v>84.10626285056114</v>
      </c>
      <c r="AG50" s="29">
        <f t="shared" si="6"/>
        <v>73.73388737715582</v>
      </c>
    </row>
    <row r="51" spans="2:33" ht="12.75">
      <c r="B51" s="75">
        <f t="shared" si="25"/>
        <v>48.76054616817894</v>
      </c>
      <c r="C51" s="3">
        <f t="shared" si="7"/>
        <v>15.442121999400277</v>
      </c>
      <c r="D51" s="3">
        <f t="shared" si="8"/>
        <v>-12.709221476289553</v>
      </c>
      <c r="E51" s="3">
        <f t="shared" si="9"/>
        <v>19.99958605515978</v>
      </c>
      <c r="H51" s="3">
        <f t="shared" si="0"/>
        <v>7.495030309123701</v>
      </c>
      <c r="I51" s="3">
        <f t="shared" si="1"/>
        <v>6.205150842229166</v>
      </c>
      <c r="J51" s="3">
        <f t="shared" si="10"/>
        <v>9.730332795413538</v>
      </c>
      <c r="L51" s="28">
        <f t="shared" si="2"/>
        <v>0.346260403530779</v>
      </c>
      <c r="M51" s="28"/>
      <c r="N51" s="3">
        <f t="shared" si="3"/>
        <v>17.32799921336273</v>
      </c>
      <c r="O51" s="3">
        <f t="shared" si="11"/>
        <v>1.780822873964846</v>
      </c>
      <c r="P51" s="29">
        <f t="shared" si="12"/>
        <v>15.429048679600603</v>
      </c>
      <c r="Q51" s="29">
        <f t="shared" si="13"/>
        <v>12.685320433745655</v>
      </c>
      <c r="R51" s="29">
        <f t="shared" si="14"/>
        <v>18.766222296143713</v>
      </c>
      <c r="S51" s="29">
        <f t="shared" si="15"/>
        <v>85.8264342543553</v>
      </c>
      <c r="T51" s="76">
        <f t="shared" si="16"/>
        <v>48.76054616817894</v>
      </c>
      <c r="U51" s="29">
        <f t="shared" si="17"/>
        <v>73.07157682663617</v>
      </c>
      <c r="V51" s="29">
        <f t="shared" si="4"/>
        <v>86.6493769645161</v>
      </c>
      <c r="W51" s="29">
        <f t="shared" si="18"/>
        <v>13.577800137879919</v>
      </c>
      <c r="X51" s="1">
        <f t="shared" si="5"/>
        <v>88</v>
      </c>
      <c r="Y51" s="29">
        <f t="shared" si="19"/>
        <v>81.02157682663618</v>
      </c>
      <c r="Z51" s="3">
        <f t="shared" si="20"/>
        <v>1.0277140782598486</v>
      </c>
      <c r="AB51" s="3">
        <f t="shared" si="21"/>
        <v>17.32799921336273</v>
      </c>
      <c r="AC51" s="3">
        <f t="shared" si="22"/>
        <v>1.780822873964846</v>
      </c>
      <c r="AD51" s="29">
        <f t="shared" si="23"/>
        <v>15.429048679600603</v>
      </c>
      <c r="AE51" s="29">
        <f t="shared" si="24"/>
        <v>85.8264342543553</v>
      </c>
      <c r="AG51" s="29">
        <f t="shared" si="6"/>
        <v>76.31414448284708</v>
      </c>
    </row>
    <row r="52" spans="2:33" ht="12.75">
      <c r="B52" s="75">
        <f t="shared" si="25"/>
        <v>53.83600770529416</v>
      </c>
      <c r="C52" s="3">
        <f t="shared" si="7"/>
        <v>11.9920243111241</v>
      </c>
      <c r="D52" s="3">
        <f t="shared" si="8"/>
        <v>-11.040828994029825</v>
      </c>
      <c r="E52" s="3">
        <f t="shared" si="9"/>
        <v>16.30056906840988</v>
      </c>
      <c r="H52" s="3">
        <f t="shared" si="0"/>
        <v>8.53453380033827</v>
      </c>
      <c r="I52" s="3">
        <f t="shared" si="1"/>
        <v>7.880038420310319</v>
      </c>
      <c r="J52" s="3">
        <f t="shared" si="10"/>
        <v>11.616078197682862</v>
      </c>
      <c r="L52" s="28">
        <f t="shared" si="2"/>
        <v>0.3420005032621427</v>
      </c>
      <c r="M52" s="28"/>
      <c r="N52" s="3">
        <f t="shared" si="3"/>
        <v>17.543833832902322</v>
      </c>
      <c r="O52" s="3">
        <f t="shared" si="11"/>
        <v>1.5103061062727616</v>
      </c>
      <c r="P52" s="29">
        <f t="shared" si="12"/>
        <v>13.248279682633523</v>
      </c>
      <c r="Q52" s="29">
        <f t="shared" si="13"/>
        <v>9.12409813857916</v>
      </c>
      <c r="R52" s="29">
        <f t="shared" si="14"/>
        <v>19.23663159728051</v>
      </c>
      <c r="S52" s="29">
        <f t="shared" si="15"/>
        <v>87.54660565814949</v>
      </c>
      <c r="T52" s="76">
        <f t="shared" si="16"/>
        <v>53.83600770529416</v>
      </c>
      <c r="U52" s="29">
        <f t="shared" si="17"/>
        <v>74.68422651670211</v>
      </c>
      <c r="V52" s="29">
        <f t="shared" si="4"/>
        <v>86.87706935657054</v>
      </c>
      <c r="W52" s="29">
        <f t="shared" si="18"/>
        <v>12.192842839868433</v>
      </c>
      <c r="X52" s="1">
        <f t="shared" si="5"/>
        <v>88</v>
      </c>
      <c r="Y52" s="29">
        <f t="shared" si="19"/>
        <v>82.63422651670211</v>
      </c>
      <c r="Z52" s="3">
        <f t="shared" si="20"/>
        <v>0.860875747375286</v>
      </c>
      <c r="AB52" s="3">
        <f t="shared" si="21"/>
        <v>17.543833832902322</v>
      </c>
      <c r="AC52" s="3">
        <f t="shared" si="22"/>
        <v>1.5103061062727616</v>
      </c>
      <c r="AD52" s="29">
        <f t="shared" si="23"/>
        <v>13.248279682633523</v>
      </c>
      <c r="AE52" s="29">
        <f t="shared" si="24"/>
        <v>87.54660565814949</v>
      </c>
      <c r="AG52" s="29">
        <f t="shared" si="6"/>
        <v>78.89440158853834</v>
      </c>
    </row>
    <row r="53" spans="2:33" ht="12.75">
      <c r="B53" s="75">
        <f t="shared" si="25"/>
        <v>59.439771565477834</v>
      </c>
      <c r="C53" s="3">
        <f t="shared" si="7"/>
        <v>9.995106667419487</v>
      </c>
      <c r="D53" s="3">
        <f t="shared" si="8"/>
        <v>-9.392526034318584</v>
      </c>
      <c r="E53" s="3">
        <f t="shared" si="9"/>
        <v>13.715746519910823</v>
      </c>
      <c r="H53" s="3">
        <f t="shared" si="0"/>
        <v>10.932095103773612</v>
      </c>
      <c r="I53" s="3">
        <f t="shared" si="1"/>
        <v>10.378787796963165</v>
      </c>
      <c r="J53" s="3">
        <f t="shared" si="10"/>
        <v>15.07414805195778</v>
      </c>
      <c r="L53" s="28">
        <f t="shared" si="2"/>
        <v>0.33253131985927237</v>
      </c>
      <c r="M53" s="28"/>
      <c r="N53" s="3">
        <f t="shared" si="3"/>
        <v>18.04341318146876</v>
      </c>
      <c r="O53" s="3">
        <f t="shared" si="11"/>
        <v>1.196977309714385</v>
      </c>
      <c r="P53" s="29">
        <f t="shared" si="12"/>
        <v>10.798778084009776</v>
      </c>
      <c r="Q53" s="29">
        <f t="shared" si="13"/>
        <v>5.7310187198843465</v>
      </c>
      <c r="R53" s="29">
        <f t="shared" si="14"/>
        <v>20.34779745232504</v>
      </c>
      <c r="S53" s="29">
        <f t="shared" si="15"/>
        <v>89.26677706194367</v>
      </c>
      <c r="T53" s="76">
        <f t="shared" si="16"/>
        <v>59.439771565477834</v>
      </c>
      <c r="U53" s="29">
        <f t="shared" si="17"/>
        <v>76.16051414005861</v>
      </c>
      <c r="V53" s="29">
        <f t="shared" si="4"/>
        <v>87.06841543425867</v>
      </c>
      <c r="W53" s="29">
        <f t="shared" si="18"/>
        <v>10.907901294200059</v>
      </c>
      <c r="X53" s="1">
        <f t="shared" si="5"/>
        <v>88</v>
      </c>
      <c r="Y53" s="29">
        <f t="shared" si="19"/>
        <v>84.11051414005861</v>
      </c>
      <c r="Z53" s="3">
        <f t="shared" si="20"/>
        <v>0.6633874077348758</v>
      </c>
      <c r="AB53" s="3">
        <f t="shared" si="21"/>
        <v>18.04341318146876</v>
      </c>
      <c r="AC53" s="3">
        <f t="shared" si="22"/>
        <v>1.196977309714385</v>
      </c>
      <c r="AD53" s="29">
        <f t="shared" si="23"/>
        <v>10.798778084009776</v>
      </c>
      <c r="AE53" s="29">
        <f t="shared" si="24"/>
        <v>89.26677706194367</v>
      </c>
      <c r="AG53" s="29">
        <f t="shared" si="6"/>
        <v>81.47465869422962</v>
      </c>
    </row>
    <row r="54" spans="2:33" ht="12.75">
      <c r="B54" s="75">
        <f t="shared" si="25"/>
        <v>65.62682848061091</v>
      </c>
      <c r="C54" s="3">
        <f t="shared" si="7"/>
        <v>8.782075322303479</v>
      </c>
      <c r="D54" s="3">
        <f t="shared" si="8"/>
        <v>-7.995978831873529</v>
      </c>
      <c r="E54" s="3">
        <f t="shared" si="9"/>
        <v>11.876890352545203</v>
      </c>
      <c r="H54" s="3">
        <f t="shared" si="0"/>
        <v>17.635089425251962</v>
      </c>
      <c r="I54" s="3">
        <f t="shared" si="1"/>
        <v>13.131494106366368</v>
      </c>
      <c r="J54" s="3">
        <f t="shared" si="10"/>
        <v>21.987098865065583</v>
      </c>
      <c r="L54" s="28">
        <f t="shared" si="2"/>
        <v>0.31621801087869583</v>
      </c>
      <c r="M54" s="28"/>
      <c r="N54" s="3">
        <f t="shared" si="3"/>
        <v>18.974251287355216</v>
      </c>
      <c r="O54" s="3">
        <f t="shared" si="11"/>
        <v>0.8629720275421439</v>
      </c>
      <c r="P54" s="29">
        <f t="shared" si="12"/>
        <v>8.187124052271532</v>
      </c>
      <c r="Q54" s="29">
        <f t="shared" si="13"/>
        <v>2.9788828812807946</v>
      </c>
      <c r="R54" s="29">
        <f t="shared" si="14"/>
        <v>22.501388244731316</v>
      </c>
      <c r="S54" s="29">
        <f t="shared" si="15"/>
        <v>90.98694846573784</v>
      </c>
      <c r="T54" s="76">
        <f t="shared" si="16"/>
        <v>65.62682848061091</v>
      </c>
      <c r="U54" s="29">
        <f t="shared" si="17"/>
        <v>77.44376647124614</v>
      </c>
      <c r="V54" s="29">
        <f t="shared" si="4"/>
        <v>87.22859300885098</v>
      </c>
      <c r="W54" s="29">
        <f t="shared" si="18"/>
        <v>9.784826537604843</v>
      </c>
      <c r="X54" s="1">
        <f t="shared" si="5"/>
        <v>88</v>
      </c>
      <c r="Y54" s="29">
        <f t="shared" si="19"/>
        <v>85.39376647124614</v>
      </c>
      <c r="Z54" s="3">
        <f t="shared" si="20"/>
        <v>0.45481216332221974</v>
      </c>
      <c r="AB54" s="3">
        <f t="shared" si="21"/>
        <v>18.974251287355216</v>
      </c>
      <c r="AC54" s="3">
        <f t="shared" si="22"/>
        <v>0.8629720275421439</v>
      </c>
      <c r="AD54" s="29">
        <f t="shared" si="23"/>
        <v>8.187124052271532</v>
      </c>
      <c r="AE54" s="29">
        <f t="shared" si="24"/>
        <v>90.98694846573784</v>
      </c>
      <c r="AG54" s="29">
        <f t="shared" si="6"/>
        <v>84.05491579992088</v>
      </c>
    </row>
    <row r="55" spans="2:33" ht="12.75">
      <c r="B55" s="75">
        <f t="shared" si="25"/>
        <v>72.4578931411124</v>
      </c>
      <c r="C55" s="3">
        <f t="shared" si="7"/>
        <v>8.005631650483846</v>
      </c>
      <c r="D55" s="3">
        <f t="shared" si="8"/>
        <v>-6.847451862915395</v>
      </c>
      <c r="E55" s="3">
        <f t="shared" si="9"/>
        <v>10.534597056279477</v>
      </c>
      <c r="H55" s="3">
        <f t="shared" si="0"/>
        <v>31.29493433952681</v>
      </c>
      <c r="I55" s="3">
        <f t="shared" si="1"/>
        <v>4.431880594662778</v>
      </c>
      <c r="J55" s="3">
        <f t="shared" si="10"/>
        <v>31.60719033575498</v>
      </c>
      <c r="L55" s="28">
        <f t="shared" si="2"/>
        <v>0.29241349462981964</v>
      </c>
      <c r="M55" s="28"/>
      <c r="N55" s="3">
        <f t="shared" si="3"/>
        <v>20.518888868640243</v>
      </c>
      <c r="O55" s="3">
        <f t="shared" si="11"/>
        <v>0.6491842093736714</v>
      </c>
      <c r="P55" s="29">
        <f t="shared" si="12"/>
        <v>6.6602693237072215</v>
      </c>
      <c r="Q55" s="29">
        <f t="shared" si="13"/>
        <v>1.6857605508004752</v>
      </c>
      <c r="R55" s="29">
        <f t="shared" si="14"/>
        <v>26.31405002522553</v>
      </c>
      <c r="S55" s="29">
        <f t="shared" si="15"/>
        <v>92.70711986953201</v>
      </c>
      <c r="T55" s="76">
        <f t="shared" si="16"/>
        <v>72.4578931411124</v>
      </c>
      <c r="U55" s="29">
        <f t="shared" si="17"/>
        <v>78.48415404671154</v>
      </c>
      <c r="V55" s="29">
        <f t="shared" si="4"/>
        <v>87.36223424480164</v>
      </c>
      <c r="W55" s="29">
        <f t="shared" si="18"/>
        <v>8.878080198090103</v>
      </c>
      <c r="X55" s="1">
        <f t="shared" si="5"/>
        <v>88</v>
      </c>
      <c r="Y55" s="29">
        <f t="shared" si="19"/>
        <v>86.43415404671154</v>
      </c>
      <c r="Z55" s="3">
        <f t="shared" si="20"/>
        <v>0.31638370553575296</v>
      </c>
      <c r="AB55" s="3">
        <f t="shared" si="21"/>
        <v>20.518888868640243</v>
      </c>
      <c r="AC55" s="3">
        <f t="shared" si="22"/>
        <v>0.6491842093736714</v>
      </c>
      <c r="AD55" s="29">
        <f t="shared" si="23"/>
        <v>6.6602693237072215</v>
      </c>
      <c r="AE55" s="29">
        <f t="shared" si="24"/>
        <v>92.70711986953201</v>
      </c>
      <c r="AG55" s="29">
        <f t="shared" si="6"/>
        <v>86.63517290561214</v>
      </c>
    </row>
    <row r="56" spans="2:33" ht="12.75">
      <c r="B56" s="75">
        <f t="shared" si="25"/>
        <v>79.99999999999984</v>
      </c>
      <c r="C56" s="3">
        <f t="shared" si="7"/>
        <v>7.485358524159638</v>
      </c>
      <c r="D56" s="3">
        <f t="shared" si="8"/>
        <v>-5.900466868179667</v>
      </c>
      <c r="E56" s="3">
        <f t="shared" si="9"/>
        <v>9.53132212747504</v>
      </c>
      <c r="H56" s="3">
        <f t="shared" si="0"/>
        <v>22.21077579058783</v>
      </c>
      <c r="I56" s="3">
        <f t="shared" si="1"/>
        <v>-12.341888570964393</v>
      </c>
      <c r="J56" s="3">
        <f t="shared" si="10"/>
        <v>25.40946230674439</v>
      </c>
      <c r="L56" s="28">
        <f t="shared" si="2"/>
        <v>0.2622064527090167</v>
      </c>
      <c r="M56" s="28"/>
      <c r="N56" s="3">
        <f t="shared" si="3"/>
        <v>22.882732053350697</v>
      </c>
      <c r="O56" s="3">
        <f t="shared" si="11"/>
        <v>0.9005594757224348</v>
      </c>
      <c r="P56" s="29">
        <f t="shared" si="12"/>
        <v>10.30363059053123</v>
      </c>
      <c r="Q56" s="29">
        <f t="shared" si="13"/>
        <v>3.2440294772538665</v>
      </c>
      <c r="R56" s="29">
        <f t="shared" si="14"/>
        <v>32.72621413909021</v>
      </c>
      <c r="S56" s="29">
        <f t="shared" si="15"/>
        <v>94.42729127332619</v>
      </c>
      <c r="T56" s="76">
        <f t="shared" si="16"/>
        <v>79.99999999999984</v>
      </c>
      <c r="U56" s="29">
        <f t="shared" si="17"/>
        <v>79.25724473234914</v>
      </c>
      <c r="V56" s="29">
        <f t="shared" si="4"/>
        <v>87.47342122555301</v>
      </c>
      <c r="W56" s="29">
        <f t="shared" si="18"/>
        <v>8.216176493203875</v>
      </c>
      <c r="X56" s="1">
        <f t="shared" si="5"/>
        <v>88</v>
      </c>
      <c r="Y56" s="29">
        <f t="shared" si="19"/>
        <v>87.20724473234914</v>
      </c>
      <c r="Z56" s="3">
        <f t="shared" si="20"/>
        <v>0.3935541759711191</v>
      </c>
      <c r="AB56" s="3">
        <f t="shared" si="21"/>
        <v>22.882732053350697</v>
      </c>
      <c r="AC56" s="3">
        <f t="shared" si="22"/>
        <v>0.9005594757224348</v>
      </c>
      <c r="AD56" s="29">
        <f t="shared" si="23"/>
        <v>10.30363059053123</v>
      </c>
      <c r="AE56" s="29">
        <f t="shared" si="24"/>
        <v>94.42729127332619</v>
      </c>
      <c r="AG56" s="29">
        <f t="shared" si="6"/>
        <v>89.21543001130341</v>
      </c>
    </row>
    <row r="57" spans="2:33" ht="12.75">
      <c r="B57" s="75">
        <f t="shared" si="25"/>
        <v>88.3271610939048</v>
      </c>
      <c r="C57" s="3">
        <f t="shared" si="7"/>
        <v>7.123289857510729</v>
      </c>
      <c r="D57" s="3">
        <f t="shared" si="8"/>
        <v>-5.110122561980763</v>
      </c>
      <c r="E57" s="3">
        <f t="shared" si="9"/>
        <v>8.766676165604617</v>
      </c>
      <c r="H57" s="3">
        <f t="shared" si="0"/>
        <v>12.524012395960511</v>
      </c>
      <c r="I57" s="3">
        <f t="shared" si="1"/>
        <v>-10.99285378907316</v>
      </c>
      <c r="J57" s="3">
        <f t="shared" si="10"/>
        <v>16.66414477019786</v>
      </c>
      <c r="L57" s="28">
        <f t="shared" si="2"/>
        <v>0.2283109439266043</v>
      </c>
      <c r="M57" s="28"/>
      <c r="N57" s="3">
        <f t="shared" si="3"/>
        <v>26.27994916410505</v>
      </c>
      <c r="O57" s="3">
        <f t="shared" si="11"/>
        <v>1.5770355770734832</v>
      </c>
      <c r="P57" s="29">
        <f t="shared" si="12"/>
        <v>20.722207397738106</v>
      </c>
      <c r="Q57" s="29">
        <f t="shared" si="13"/>
        <v>9.948164845421976</v>
      </c>
      <c r="R57" s="29">
        <f t="shared" si="14"/>
        <v>43.164733004246614</v>
      </c>
      <c r="S57" s="29">
        <f t="shared" si="15"/>
        <v>96.14746267712036</v>
      </c>
      <c r="T57" s="76">
        <f t="shared" si="16"/>
        <v>88.3271610939048</v>
      </c>
      <c r="U57" s="29">
        <f t="shared" si="17"/>
        <v>79.77508322491477</v>
      </c>
      <c r="V57" s="29">
        <f t="shared" si="4"/>
        <v>87.5657066469345</v>
      </c>
      <c r="W57" s="29">
        <f t="shared" si="18"/>
        <v>7.790623422019735</v>
      </c>
      <c r="X57" s="1">
        <f t="shared" si="5"/>
        <v>88</v>
      </c>
      <c r="Y57" s="29">
        <f t="shared" si="19"/>
        <v>87.72508322491477</v>
      </c>
      <c r="Z57" s="3">
        <f t="shared" si="20"/>
        <v>0.6000908020124734</v>
      </c>
      <c r="AB57" s="3">
        <f t="shared" si="21"/>
        <v>26.27994916410505</v>
      </c>
      <c r="AC57" s="3">
        <f t="shared" si="22"/>
        <v>1.5770355770734832</v>
      </c>
      <c r="AD57" s="29">
        <f t="shared" si="23"/>
        <v>20.722207397738106</v>
      </c>
      <c r="AE57" s="29">
        <f t="shared" si="24"/>
        <v>96.14746267712036</v>
      </c>
      <c r="AG57" s="29">
        <f t="shared" si="6"/>
        <v>91.79568711699466</v>
      </c>
    </row>
    <row r="58" spans="2:33" ht="12.75">
      <c r="B58" s="75">
        <f t="shared" si="25"/>
        <v>97.52109233635782</v>
      </c>
      <c r="C58" s="3">
        <f t="shared" si="7"/>
        <v>6.863448216683014</v>
      </c>
      <c r="D58" s="3">
        <f t="shared" si="8"/>
        <v>-4.440867089245308</v>
      </c>
      <c r="E58" s="3">
        <f t="shared" si="9"/>
        <v>8.174853021763225</v>
      </c>
      <c r="H58" s="3">
        <f t="shared" si="0"/>
        <v>9.14549178773537</v>
      </c>
      <c r="I58" s="3">
        <f t="shared" si="1"/>
        <v>-8.171181701953387</v>
      </c>
      <c r="J58" s="3">
        <f t="shared" si="10"/>
        <v>12.264103328245117</v>
      </c>
      <c r="L58" s="28">
        <f t="shared" si="2"/>
        <v>0.19399590229119038</v>
      </c>
      <c r="M58" s="28"/>
      <c r="N58" s="3">
        <f t="shared" si="3"/>
        <v>30.928488329582972</v>
      </c>
      <c r="O58" s="3">
        <f t="shared" si="11"/>
        <v>2.521871147183865</v>
      </c>
      <c r="P58" s="29">
        <f t="shared" si="12"/>
        <v>38.998831172194095</v>
      </c>
      <c r="Q58" s="29">
        <f t="shared" si="13"/>
        <v>25.439336331993854</v>
      </c>
      <c r="R58" s="29">
        <f t="shared" si="14"/>
        <v>59.785711897071884</v>
      </c>
      <c r="S58" s="29">
        <f t="shared" si="15"/>
        <v>97.86763408091454</v>
      </c>
      <c r="T58" s="76">
        <f t="shared" si="16"/>
        <v>97.52109233635782</v>
      </c>
      <c r="U58" s="29">
        <f t="shared" si="17"/>
        <v>80.08057116831387</v>
      </c>
      <c r="V58" s="29">
        <f t="shared" si="4"/>
        <v>87.64215064732454</v>
      </c>
      <c r="W58" s="29">
        <f t="shared" si="18"/>
        <v>7.561579479010675</v>
      </c>
      <c r="X58" s="1">
        <f t="shared" si="5"/>
        <v>88</v>
      </c>
      <c r="Y58" s="29">
        <f t="shared" si="19"/>
        <v>88.03057116831387</v>
      </c>
      <c r="Z58" s="3">
        <f t="shared" si="20"/>
        <v>0.8153877811000888</v>
      </c>
      <c r="AB58" s="3">
        <f t="shared" si="21"/>
        <v>30.928488329582972</v>
      </c>
      <c r="AC58" s="3">
        <f t="shared" si="22"/>
        <v>2.521871147183865</v>
      </c>
      <c r="AD58" s="29">
        <f t="shared" si="23"/>
        <v>38.998831172194095</v>
      </c>
      <c r="AE58" s="29">
        <f t="shared" si="24"/>
        <v>97.86763408091454</v>
      </c>
      <c r="AG58" s="29">
        <f t="shared" si="6"/>
        <v>94.37594422268593</v>
      </c>
    </row>
    <row r="59" spans="2:33" ht="12.75">
      <c r="B59" s="75">
        <f t="shared" si="25"/>
        <v>107.67201541058824</v>
      </c>
      <c r="C59" s="3">
        <f t="shared" si="7"/>
        <v>6.672271371417563</v>
      </c>
      <c r="D59" s="3">
        <f t="shared" si="8"/>
        <v>-3.8659054360516616</v>
      </c>
      <c r="E59" s="3">
        <f t="shared" si="9"/>
        <v>7.711318311049816</v>
      </c>
      <c r="H59" s="3">
        <f t="shared" si="0"/>
        <v>7.7791320664211</v>
      </c>
      <c r="I59" s="3">
        <f t="shared" si="1"/>
        <v>-6.225346158722841</v>
      </c>
      <c r="J59" s="3">
        <f t="shared" si="10"/>
        <v>9.963424637279406</v>
      </c>
      <c r="L59" s="28">
        <f t="shared" si="2"/>
        <v>0.16190288548042478</v>
      </c>
      <c r="M59" s="28"/>
      <c r="N59" s="3">
        <f t="shared" si="3"/>
        <v>37.05925303428544</v>
      </c>
      <c r="O59" s="3">
        <f t="shared" si="11"/>
        <v>3.7195296179210895</v>
      </c>
      <c r="P59" s="29">
        <f t="shared" si="12"/>
        <v>68.92149463952835</v>
      </c>
      <c r="Q59" s="29">
        <f t="shared" si="13"/>
        <v>55.339602314368825</v>
      </c>
      <c r="R59" s="29">
        <f t="shared" si="14"/>
        <v>85.83676471619967</v>
      </c>
      <c r="S59" s="29">
        <f t="shared" si="15"/>
        <v>99.58780548470872</v>
      </c>
      <c r="T59" s="76">
        <f t="shared" si="16"/>
        <v>107.67201541058824</v>
      </c>
      <c r="U59" s="29">
        <f t="shared" si="17"/>
        <v>80.22998321953355</v>
      </c>
      <c r="V59" s="29">
        <f t="shared" si="4"/>
        <v>87.70536661323098</v>
      </c>
      <c r="W59" s="29">
        <f t="shared" si="18"/>
        <v>7.475383393697427</v>
      </c>
      <c r="X59" s="1">
        <f t="shared" si="5"/>
        <v>88</v>
      </c>
      <c r="Y59" s="29">
        <f t="shared" si="19"/>
        <v>88.17998321953355</v>
      </c>
      <c r="Z59" s="3">
        <f t="shared" si="20"/>
        <v>1.0036709629522105</v>
      </c>
      <c r="AB59" s="3">
        <f t="shared" si="21"/>
        <v>37.05925303428544</v>
      </c>
      <c r="AC59" s="3">
        <f t="shared" si="22"/>
        <v>3.7195296179210895</v>
      </c>
      <c r="AD59" s="29">
        <f t="shared" si="23"/>
        <v>68.92149463952835</v>
      </c>
      <c r="AE59" s="29">
        <f t="shared" si="24"/>
        <v>99.58780548470872</v>
      </c>
      <c r="AG59" s="29">
        <f t="shared" si="6"/>
        <v>96.9562013283772</v>
      </c>
    </row>
    <row r="60" spans="2:33" ht="12.75">
      <c r="B60" s="75">
        <f t="shared" si="25"/>
        <v>118.8795431309556</v>
      </c>
      <c r="C60" s="3">
        <f t="shared" si="7"/>
        <v>6.528752453202565</v>
      </c>
      <c r="D60" s="3">
        <f t="shared" si="8"/>
        <v>-3.365189005825328</v>
      </c>
      <c r="E60" s="3">
        <f t="shared" si="9"/>
        <v>7.345005489455142</v>
      </c>
      <c r="H60" s="3">
        <f t="shared" si="0"/>
        <v>7.116873244744671</v>
      </c>
      <c r="I60" s="3">
        <f t="shared" si="1"/>
        <v>-4.897608746280087</v>
      </c>
      <c r="J60" s="3">
        <f t="shared" si="10"/>
        <v>8.639239330716666</v>
      </c>
      <c r="L60" s="28">
        <f t="shared" si="2"/>
        <v>0.13352625602010165</v>
      </c>
      <c r="M60" s="28"/>
      <c r="N60" s="3">
        <f t="shared" si="3"/>
        <v>44.93498266810336</v>
      </c>
      <c r="O60" s="3">
        <f t="shared" si="11"/>
        <v>5.201266100863511</v>
      </c>
      <c r="P60" s="29">
        <f t="shared" si="12"/>
        <v>116.8594010472477</v>
      </c>
      <c r="Q60" s="29">
        <f t="shared" si="13"/>
        <v>108.21267620796763</v>
      </c>
      <c r="R60" s="29">
        <f t="shared" si="14"/>
        <v>126.19704171142183</v>
      </c>
      <c r="S60" s="29">
        <f t="shared" si="15"/>
        <v>101.3079768885029</v>
      </c>
      <c r="T60" s="76">
        <f t="shared" si="16"/>
        <v>118.8795431309556</v>
      </c>
      <c r="U60" s="29">
        <f t="shared" si="17"/>
        <v>80.2763962818017</v>
      </c>
      <c r="V60" s="29">
        <f t="shared" si="4"/>
        <v>87.75757064107296</v>
      </c>
      <c r="W60" s="29">
        <f t="shared" si="18"/>
        <v>7.4811743592712645</v>
      </c>
      <c r="X60" s="1">
        <f t="shared" si="5"/>
        <v>88</v>
      </c>
      <c r="Y60" s="29">
        <f t="shared" si="19"/>
        <v>88.2263962818017</v>
      </c>
      <c r="Z60" s="3">
        <f t="shared" si="20"/>
        <v>1.1575093150209617</v>
      </c>
      <c r="AB60" s="3">
        <f t="shared" si="21"/>
        <v>44.93498266810336</v>
      </c>
      <c r="AC60" s="3">
        <f t="shared" si="22"/>
        <v>5.201266100863511</v>
      </c>
      <c r="AD60" s="29">
        <f t="shared" si="23"/>
        <v>116.8594010472477</v>
      </c>
      <c r="AE60" s="29">
        <f t="shared" si="24"/>
        <v>101.3079768885029</v>
      </c>
      <c r="AG60" s="29">
        <f t="shared" si="6"/>
        <v>99.53645843406848</v>
      </c>
    </row>
    <row r="61" spans="2:33" ht="12.75">
      <c r="B61" s="75">
        <f t="shared" si="25"/>
        <v>131.25365696122176</v>
      </c>
      <c r="C61" s="3">
        <f t="shared" si="7"/>
        <v>6.419237450134569</v>
      </c>
      <c r="D61" s="3">
        <f t="shared" si="8"/>
        <v>-2.923589329716685</v>
      </c>
      <c r="E61" s="3">
        <f t="shared" si="9"/>
        <v>7.0536504031631315</v>
      </c>
      <c r="H61" s="3">
        <f t="shared" si="0"/>
        <v>6.751379983762955</v>
      </c>
      <c r="I61" s="3">
        <f t="shared" si="1"/>
        <v>-3.942719091611236</v>
      </c>
      <c r="J61" s="3">
        <f t="shared" si="10"/>
        <v>7.818322423673175</v>
      </c>
      <c r="L61" s="28">
        <f t="shared" si="2"/>
        <v>0.10934588605074545</v>
      </c>
      <c r="M61" s="28"/>
      <c r="N61" s="3">
        <f t="shared" si="3"/>
        <v>54.87174887599802</v>
      </c>
      <c r="O61" s="3">
        <f t="shared" si="11"/>
        <v>7.018353286358633</v>
      </c>
      <c r="P61" s="29">
        <f t="shared" si="12"/>
        <v>192.55465952605317</v>
      </c>
      <c r="Q61" s="29">
        <f t="shared" si="13"/>
        <v>197.0291314085641</v>
      </c>
      <c r="R61" s="29">
        <f t="shared" si="14"/>
        <v>188.18180154441188</v>
      </c>
      <c r="S61" s="29">
        <f t="shared" si="15"/>
        <v>103.02814829229708</v>
      </c>
      <c r="T61" s="76">
        <f t="shared" si="16"/>
        <v>131.25365696122176</v>
      </c>
      <c r="U61" s="29">
        <f t="shared" si="17"/>
        <v>80.26128321030987</v>
      </c>
      <c r="V61" s="29">
        <f t="shared" si="4"/>
        <v>87.80063096178102</v>
      </c>
      <c r="W61" s="29">
        <f t="shared" si="18"/>
        <v>7.539347751471155</v>
      </c>
      <c r="X61" s="1">
        <f t="shared" si="5"/>
        <v>88</v>
      </c>
      <c r="Y61" s="29">
        <f t="shared" si="19"/>
        <v>88.21128321030987</v>
      </c>
      <c r="Z61" s="3">
        <f t="shared" si="20"/>
        <v>1.27904676452341</v>
      </c>
      <c r="AB61" s="3">
        <f t="shared" si="21"/>
        <v>53.50573801004898</v>
      </c>
      <c r="AC61" s="3">
        <f t="shared" si="22"/>
        <v>6.843634108519039</v>
      </c>
      <c r="AD61" s="29">
        <f t="shared" si="23"/>
        <v>183.0868468235274</v>
      </c>
      <c r="AE61" s="29">
        <f t="shared" si="24"/>
        <v>102.80917942077657</v>
      </c>
      <c r="AG61" s="29">
        <f t="shared" si="6"/>
        <v>101.89774666823924</v>
      </c>
    </row>
    <row r="62" spans="2:33" ht="12.75">
      <c r="B62" s="75">
        <f t="shared" si="25"/>
        <v>144.91578628222473</v>
      </c>
      <c r="C62" s="3">
        <f t="shared" si="7"/>
        <v>6.3345543210462525</v>
      </c>
      <c r="D62" s="3">
        <f t="shared" si="8"/>
        <v>-2.5295147850754134</v>
      </c>
      <c r="E62" s="3">
        <f t="shared" si="9"/>
        <v>6.820925413329255</v>
      </c>
      <c r="H62" s="3">
        <f t="shared" si="0"/>
        <v>6.530280963151734</v>
      </c>
      <c r="I62" s="3">
        <f t="shared" si="1"/>
        <v>-3.219346006674003</v>
      </c>
      <c r="J62" s="3">
        <f t="shared" si="10"/>
        <v>7.280711377907366</v>
      </c>
      <c r="L62" s="28">
        <f t="shared" si="2"/>
        <v>0.08920664522781176</v>
      </c>
      <c r="M62" s="28"/>
      <c r="N62" s="3">
        <f t="shared" si="3"/>
        <v>67.25956328340204</v>
      </c>
      <c r="O62" s="3">
        <f t="shared" si="11"/>
        <v>9.238048288453635</v>
      </c>
      <c r="P62" s="29">
        <f t="shared" si="12"/>
        <v>310.67354673618564</v>
      </c>
      <c r="Q62" s="29">
        <f t="shared" si="13"/>
        <v>341.36614471920456</v>
      </c>
      <c r="R62" s="29">
        <f t="shared" si="14"/>
        <v>282.74055331712276</v>
      </c>
      <c r="S62" s="29">
        <f t="shared" si="15"/>
        <v>104.74831969609126</v>
      </c>
      <c r="T62" s="76">
        <f t="shared" si="16"/>
        <v>144.91578628222473</v>
      </c>
      <c r="U62" s="29">
        <f t="shared" si="17"/>
        <v>80.21334979744339</v>
      </c>
      <c r="V62" s="29">
        <f t="shared" si="4"/>
        <v>87.83611495114235</v>
      </c>
      <c r="W62" s="29">
        <f t="shared" si="18"/>
        <v>7.622765153698964</v>
      </c>
      <c r="X62" s="1">
        <f t="shared" si="5"/>
        <v>88</v>
      </c>
      <c r="Y62" s="29">
        <f t="shared" si="19"/>
        <v>88.16334979744339</v>
      </c>
      <c r="Z62" s="3">
        <f t="shared" si="20"/>
        <v>1.3734921604424617</v>
      </c>
      <c r="AB62" s="3">
        <f t="shared" si="21"/>
        <v>53.50573801004898</v>
      </c>
      <c r="AC62" s="3">
        <f t="shared" si="22"/>
        <v>7.348971169549051</v>
      </c>
      <c r="AD62" s="29">
        <f t="shared" si="23"/>
        <v>196.60606302064738</v>
      </c>
      <c r="AE62" s="29">
        <f t="shared" si="24"/>
        <v>102.76124600791009</v>
      </c>
      <c r="AG62" s="29">
        <f t="shared" si="6"/>
        <v>102.70989895726983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zoomScalePageLayoutView="0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SL</cp:lastModifiedBy>
  <cp:lastPrinted>2003-05-02T23:36:38Z</cp:lastPrinted>
  <dcterms:created xsi:type="dcterms:W3CDTF">2001-07-16T01:21:36Z</dcterms:created>
  <dcterms:modified xsi:type="dcterms:W3CDTF">2014-11-20T23:17:54Z</dcterms:modified>
  <cp:category/>
  <cp:version/>
  <cp:contentType/>
  <cp:contentStatus/>
</cp:coreProperties>
</file>